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justdigikn52738\Downloads\"/>
    </mc:Choice>
  </mc:AlternateContent>
  <xr:revisionPtr revIDLastSave="0" documentId="13_ncr:1_{EB0E3EAB-E39F-495F-B281-2AE8CCA8479F}" xr6:coauthVersionLast="47" xr6:coauthVersionMax="47" xr10:uidLastSave="{00000000-0000-0000-0000-000000000000}"/>
  <bookViews>
    <workbookView xWindow="-110" yWindow="-110" windowWidth="25820" windowHeight="13900" xr2:uid="{D776A03F-AA32-453E-9228-6C15E99CBE15}"/>
  </bookViews>
  <sheets>
    <sheet name="tegevuskava ja eelarve" sheetId="1" r:id="rId1"/>
  </sheets>
  <definedNames>
    <definedName name="_xlnm._FilterDatabase" localSheetId="0" hidden="1">'tegevuskava ja eelarve'!#REF!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G16" i="1"/>
  <c r="F16" i="1"/>
  <c r="E16" i="1"/>
  <c r="L17" i="1"/>
  <c r="O19" i="1"/>
  <c r="O20" i="1"/>
  <c r="O21" i="1"/>
  <c r="O22" i="1"/>
  <c r="O23" i="1"/>
  <c r="O24" i="1"/>
  <c r="O25" i="1"/>
  <c r="O26" i="1"/>
  <c r="O18" i="1"/>
  <c r="H25" i="1"/>
  <c r="N24" i="1"/>
  <c r="G20" i="1"/>
  <c r="F20" i="1"/>
  <c r="E20" i="1"/>
  <c r="F19" i="1"/>
  <c r="L19" i="1" s="1"/>
  <c r="G26" i="1"/>
  <c r="H21" i="1"/>
  <c r="H17" i="1"/>
  <c r="G18" i="1"/>
  <c r="F18" i="1"/>
  <c r="L18" i="1" s="1"/>
  <c r="G21" i="1"/>
  <c r="F21" i="1"/>
  <c r="G27" i="1"/>
  <c r="L27" i="1" s="1"/>
  <c r="L22" i="1"/>
  <c r="F25" i="1"/>
  <c r="G24" i="1"/>
  <c r="F24" i="1"/>
  <c r="F26" i="1"/>
  <c r="E26" i="1"/>
  <c r="M23" i="1"/>
  <c r="D40" i="1"/>
  <c r="D39" i="1"/>
  <c r="E48" i="1"/>
  <c r="G48" i="1"/>
  <c r="L48" i="1" s="1"/>
  <c r="F48" i="1"/>
  <c r="M28" i="1"/>
  <c r="N28" i="1"/>
  <c r="N27" i="1" s="1"/>
  <c r="O27" i="1" s="1"/>
  <c r="D16" i="1"/>
  <c r="I16" i="1"/>
  <c r="J16" i="1"/>
  <c r="K16" i="1"/>
  <c r="O28" i="1" l="1"/>
  <c r="L25" i="1"/>
  <c r="L20" i="1"/>
  <c r="E38" i="1"/>
  <c r="L21" i="1"/>
  <c r="H38" i="1"/>
  <c r="F49" i="1"/>
  <c r="N26" i="1"/>
  <c r="E49" i="1"/>
  <c r="M16" i="1"/>
  <c r="O17" i="1"/>
  <c r="G49" i="1"/>
  <c r="G38" i="1"/>
  <c r="F38" i="1"/>
  <c r="L38" i="1" l="1"/>
  <c r="O30" i="1"/>
  <c r="L49" i="1"/>
  <c r="E39" i="1"/>
  <c r="E40" i="1"/>
  <c r="O29" i="1"/>
  <c r="F39" i="1"/>
  <c r="G39" i="1"/>
  <c r="H39" i="1"/>
  <c r="H40" i="1"/>
  <c r="N16" i="1"/>
  <c r="L16" i="1"/>
  <c r="G40" i="1"/>
  <c r="F40" i="1"/>
  <c r="L40" i="1" l="1"/>
  <c r="L39" i="1"/>
  <c r="O16" i="1"/>
  <c r="O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Aivi Kuivonen</author>
  </authors>
  <commentList>
    <comment ref="M15" authorId="0" shapeId="0" xr:uid="{291D1551-6DCC-4C4B-8165-080459F40F05}">
      <text>
        <r>
          <rPr>
            <sz val="9"/>
            <color indexed="81"/>
            <rFont val="Tahoma"/>
            <family val="2"/>
            <charset val="186"/>
          </rPr>
          <t xml:space="preserve">
Täidetakse siis, kui TAT näeb ette projekti partneri, kellel tekviad kulud. Kui projektil on mitu partnerit, siis lisada vastavalt veerge</t>
        </r>
      </text>
    </comment>
    <comment ref="N15" authorId="0" shapeId="0" xr:uid="{567075E6-B549-42DB-BC7C-E92EF297370A}">
      <text>
        <r>
          <rPr>
            <sz val="9"/>
            <color indexed="81"/>
            <rFont val="Tahoma"/>
            <family val="2"/>
            <charset val="186"/>
          </rPr>
          <t xml:space="preserve">
Täidetakse siis, kui TAT näeb ette projekti partneri, kellel tekviad kulud. Kui projektil on mitu partnerit, siis lisada vastavalt veerge</t>
        </r>
      </text>
    </comment>
  </commentList>
</comments>
</file>

<file path=xl/sharedStrings.xml><?xml version="1.0" encoding="utf-8"?>
<sst xmlns="http://schemas.openxmlformats.org/spreadsheetml/2006/main" count="107" uniqueCount="81">
  <si>
    <t>logo</t>
  </si>
  <si>
    <t>SFOSi kood: ISF.1.03.23-0013</t>
  </si>
  <si>
    <t>Aasta</t>
  </si>
  <si>
    <t>Kokku</t>
  </si>
  <si>
    <t>Rea nr</t>
  </si>
  <si>
    <t>Projekti tegevused ja kulukohad</t>
  </si>
  <si>
    <t>Kulu detailne kirjeldus</t>
  </si>
  <si>
    <t>Abikõlblik kulu (EUR)</t>
  </si>
  <si>
    <t>Partneri (MTÜ Mondo) abikõlblik kulu (EUR)</t>
  </si>
  <si>
    <t>Partneri (SKA) abikõlblik kulu (EUR)</t>
  </si>
  <si>
    <t>Abikõlblik kulu (elluviija+ partner)</t>
  </si>
  <si>
    <t>1.1.</t>
  </si>
  <si>
    <t xml:space="preserve">Otsesed kulud </t>
  </si>
  <si>
    <t>1.1.1</t>
  </si>
  <si>
    <t xml:space="preserve">Projekti juhtimine </t>
  </si>
  <si>
    <t>1.1.1.1</t>
  </si>
  <si>
    <t>Projekti assisteerimine</t>
  </si>
  <si>
    <t>Projektijuhi assisteerimine</t>
  </si>
  <si>
    <t>1.1.1.2</t>
  </si>
  <si>
    <t>Projekti aastaaruanded ja kommunikatsioon</t>
  </si>
  <si>
    <t>Aasta kokkuvõtted (3), projekti üldkommunikatsioon</t>
  </si>
  <si>
    <t>1.1.1.3</t>
  </si>
  <si>
    <t>Juhrühma kohtumised</t>
  </si>
  <si>
    <t>juhtkomisjoni kohtumised (12)</t>
  </si>
  <si>
    <t>1.1.2</t>
  </si>
  <si>
    <t>ABC piirkondlikud koolitused (8)</t>
  </si>
  <si>
    <t>sh eksperdi tööjõukulu, toitlustus, majutus, transport, vaj tõlge, materjalide koostamine, ruumi rent jm</t>
  </si>
  <si>
    <t>1.1.3</t>
  </si>
  <si>
    <t>Piirkondlikud koostööseminarid (4)</t>
  </si>
  <si>
    <t>1.1.4</t>
  </si>
  <si>
    <t>Haridustöötajate koolitused (4)</t>
  </si>
  <si>
    <t>sh tehniline korraldus, toitlustus, majutus, transport, vaj tõlge, materjalide koostamine, ruumi rent, koolituste turundus ja kommunikatsioon, jm</t>
  </si>
  <si>
    <t>1.1.5</t>
  </si>
  <si>
    <t>Koolitajate koolitused (6) inimkaubanduse valdkonnas töötavatele ametnikele ja noortega töötavatele organisatsioonidele </t>
  </si>
  <si>
    <t xml:space="preserve">sh sisutegevuste juhtivkoordinaatori töötasu (tegevuste 1.1.5 ja 1.1.7 juhtimine ja koordineerimine) sh e-kursuse loomine,koolitajate tööjõukulu, toitlustus, majutus, ruumirent, transport, vaj tõlge, koolituskavade loomine ja koolituste tehniline korraldus, koolitusmaterjalid ja vajalikud õppevahendid. 
</t>
  </si>
  <si>
    <t>1.1.6</t>
  </si>
  <si>
    <t xml:space="preserve">Teenindussektori koolitused, sh hotellidele ja restoranidele </t>
  </si>
  <si>
    <t xml:space="preserve">sh eksperdi tööjõukulu, toitlustus, majutus, transport, vaj tõlge, materjalide koostamine, ruumi rent jm kulud koolituse läbiviimiseks, e-koolituse tootmine (sh õppedisainer, keeletoimetus, tehniline teostus, videotöötlus), e-koolitust tutvustav praktiline seminar sihtrühmale </t>
  </si>
  <si>
    <t>1.1.7</t>
  </si>
  <si>
    <t>Inimkaubanduse spetsialistidele e-õppekursuse väljatöötamine</t>
  </si>
  <si>
    <t>sh haridustehnoloogi (2) töötasud (tegevus 1.1.7), multimeedia spetsialist (tegevus 1.1.7) ja simulatsioonikeskuse ekspert (tegevus 1.1.7), teoreetiliste materjalide küljendamine ja kujundamine, praktiliste ülesannete disainimine ja tehniline teostamine, testide koostamise administreerimine ja tehniline teostus, videote jt audiovisuaalsete lahenduste integreerimine e-kursusele, täiendavate e-kursuse koolitusmaterjalide loomine (ekspertide töötasu)</t>
  </si>
  <si>
    <t>1.1.8</t>
  </si>
  <si>
    <t>Inimkaubanduse ohvrite tuvastamise ja abistamise juhendmaterjali uuendamine</t>
  </si>
  <si>
    <t>sh eksperdi tööjõukulu, küljendus, kujundus, sisutekstide loome ja olemasoleva täiendamine, koordineerimine jm</t>
  </si>
  <si>
    <t>1.1.9</t>
  </si>
  <si>
    <t xml:space="preserve">Haridustöötajatele koolitus- ja juhendmaterjalide koostamine, sh e-õppe kursus koos õppematerjalidega, sh kohandatakse õppefilm vm õppevahendid. </t>
  </si>
  <si>
    <t>sh hariduseksperdi tööjõukulu, sisutegevuste juhtiveksperdi töötasu (tegevuste 1.1.4 ja 1.1.9 juhtimine ja koordineerimine), sisutegevuse (p 1.1.4 ja 1.1.9) kommunikatsioonieksperdi töötasu (koolituse info, õppematerjalide, animatsiooni ja filmi levitamine), e-kursuse disain, tehniline tugi (kujundus, videograafika, montaaž), turundus, metoodilised materjalid õpetajale, filmikogusse 1 film (litsentsitasu + tõlked-subtiitrid)</t>
  </si>
  <si>
    <t>Finantsallikate jaotus</t>
  </si>
  <si>
    <t>Summa</t>
  </si>
  <si>
    <t>Toetatavate projektide eelarve kokku aastate lõikes (rida 2 + rida 3)</t>
  </si>
  <si>
    <t xml:space="preserve">Toetus kokku </t>
  </si>
  <si>
    <t>2.1</t>
  </si>
  <si>
    <t>sh ISFi/AMIFi/BMVI osalus</t>
  </si>
  <si>
    <t>2.2</t>
  </si>
  <si>
    <t xml:space="preserve">sh riiklik kaasfinantseering </t>
  </si>
  <si>
    <t>Partnerite abikõlblikud kulud</t>
  </si>
  <si>
    <t>Jrk nr</t>
  </si>
  <si>
    <t>Partner</t>
  </si>
  <si>
    <t>1</t>
  </si>
  <si>
    <t>MTÜ Mondo</t>
  </si>
  <si>
    <t>2</t>
  </si>
  <si>
    <t>SKA</t>
  </si>
  <si>
    <t>Märkused</t>
  </si>
  <si>
    <t>Jääb samaks</t>
  </si>
  <si>
    <t>Abikõlblikkuse periood: 01.01.2023-31.12.2026</t>
  </si>
  <si>
    <t>Projekti assistendi koormus 2026 alguses ca 3 kuud on täiskoormus, et tagada planeeritud täiendavate koolituste kiire korraldus (pakkumiste küsimine ja kokkulepped teenusepakkujatega, suhtlus koolitusel osalejatega jms.)  ja projekti maksetaotluse tähtaegne koostamine ja tõendamine. Sõlmitakse tähtajaline tööleping märtsi lõpuni 2026.  Siia reale juurde 10500+2791,48 EUR = 13 291,48EUR</t>
  </si>
  <si>
    <t>Tegevus lõpetatud. Oli algselt 50040,  eeldatav jääk 2072,97 liigub 1.1.1.1 reale.</t>
  </si>
  <si>
    <t>Tegevuskava ja eelarve</t>
  </si>
  <si>
    <t>Esitada allkirjastatult hiljemalt 15 tööpäeva jooksul pärast toetuse andmise tingimuste (TAT)/toetuslepingu kinnitamist. Tegevuskava ja eelarveridade vahelist jaotust tohib muuta kuni kaks korda aastas (taotlus esitada Siseministeeriumile 15. jaanuariks või 15. juuniks). Tegevuskava ja eelarve muutmist ei ole vaja taotleda järgmistel juhtudel:
-	eelarverida suureneb vähem kui 15% kinnitatud eelarvereale plaanitud summast;
-	eelarvereale planeeritud summa jaotus muutub aastate lõikes;
-	täpsustub tegevuste kulude detailne kirjeldus.</t>
  </si>
  <si>
    <t>Projekti nimi: “Koostöövõime arendamine inimkaubanduse ohvrite tuvastamiseks ja abistamiseks Eestis”</t>
  </si>
  <si>
    <t>Projektitaotluse eelarve kokku (2023-2026) projektijuhtimine (nii personali- kui majanduskulud)</t>
  </si>
  <si>
    <t>Projektitaotluse eelarve kokku (2023-2026) sisutegevused (nii elluviija kui partneri personali- ja majanduskulu)</t>
  </si>
  <si>
    <t>Projektitaotluse eelarve kokku (2023-2026)</t>
  </si>
  <si>
    <t>Osa 2: Projektide finantsplaan</t>
  </si>
  <si>
    <t>Osa 3: Partnerite kulud (kui kohaldub)</t>
  </si>
  <si>
    <t>Algselt oli 45 000, peale tegevuste lõpetamist on eeldatav jääk 15 433,1 liigub 1.1.1. ja 1.1.1.1 ridadele.</t>
  </si>
  <si>
    <t>Toetuse saaja abikõlblik kulu (EUR)</t>
  </si>
  <si>
    <t>Algselt oli 33955€, eeldatav jääk 6 914,07€, sellest 1512,87€ liigub reale 1.1.1.1. ja 2425,33€ reale 1.1.8.</t>
  </si>
  <si>
    <t>Algselt oli 3000€, siia vaja juurde 2425,33€, kuna kujundustöö koos protsessijooniste loomisega läheb algselt planeeritust kallimaks.</t>
  </si>
  <si>
    <t>2026.a. esimesed kolm kuud võtab assistent suures osas üle projektijuhi ülesanded (tööülesanded kirjeldatud järgmisel real), et projektijuht Külvi Noor saaks ajutiselt suurema koormusega täita teise ISF projekti ülesandeid (algselt pidigi projektijuht hakkama teises projektis alates 01.01.2026 täitma ülesandeid täies mahus ja seal tuleb hakata tegevusi tegema - teavituskampaania ja õppevisiidi ettevalmistus). Külvi Noor jätkab 2026. aastal 1. jaanuarist - 30. juunini projekti sisutegevuste elluviimisega - täiendavate koolituste sisuloome ja osaliselt koolitamine, samuti õppematerjalide koostamine ja välja andmine. Kui assistent projektiülesannete täitmise lõpetab, siis täidab Külvi Noor ca 3 kuud aprillist kuni juuni lõpuni ise kõiki projekti lõpetamiseks vajalikke ülesandeid. Lisaks on soov viia projektijuhi töötasu samale tasemele teiste JDM projektijuhtide omaga - 2800€ bruto. Siia reale juurde 5727,46 EUR</t>
  </si>
  <si>
    <t>Projektijuhi ülesanded: projekti üldine koordinatsioon ja osaliselt sisutegevuste elluviimine, sh juhtrühmad, aastaaruanded, kommunikatsioon, koolituste (1.1.2, 1.1.3, 1.1.6, 1.1.8) korraldamine, sisuloome ja osaliselt koolitamine, samuti õppematerjalide koostamine ja välja andmine.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</si>
</sst>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k_r_-;\-* #,##0.00\ _k_r_-;_-* &quot;-&quot;??\ _k_r_-;_-@_-"/>
    <numFmt numFmtId="166" formatCode="&quot; &quot;#,##0.00&quot; &quot;;&quot; (&quot;#,##0.00&quot;)&quot;;&quot; -&quot;00&quot; &quot;;&quot; &quot;@&quot; &quot;"/>
  </numFmts>
  <fonts count="18" x14ac:knownFonts="1">
    <font>
      <sz val="10"/>
      <name val="Arial"/>
      <charset val="186"/>
    </font>
    <font>
      <sz val="10"/>
      <name val="Arial"/>
      <family val="2"/>
      <charset val="186"/>
    </font>
    <font>
      <sz val="8"/>
      <name val="Arial"/>
      <family val="2"/>
      <charset val="186"/>
    </font>
    <font>
      <sz val="10"/>
      <name val="Arial"/>
      <family val="2"/>
      <charset val="186"/>
    </font>
    <font>
      <b/>
      <sz val="10"/>
      <name val="Arial"/>
      <family val="2"/>
      <charset val="186"/>
    </font>
    <font>
      <b/>
      <i/>
      <sz val="10"/>
      <name val="Arial"/>
      <family val="2"/>
      <charset val="186"/>
    </font>
    <font>
      <sz val="10"/>
      <name val="Helv"/>
    </font>
    <font>
      <sz val="10"/>
      <name val="Arial"/>
      <family val="2"/>
      <charset val="186"/>
    </font>
    <font>
      <sz val="9"/>
      <color indexed="81"/>
      <name val="Tahoma"/>
      <family val="2"/>
      <charset val="186"/>
    </font>
    <font>
      <b/>
      <sz val="14"/>
      <name val="Arial"/>
      <family val="2"/>
      <charset val="186"/>
    </font>
    <font>
      <sz val="14"/>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i/>
      <sz val="10"/>
      <name val="Arial"/>
      <family val="2"/>
      <charset val="186"/>
    </font>
    <font>
      <i/>
      <sz val="10"/>
      <color rgb="FF434A54"/>
      <name val="Arial"/>
      <family val="2"/>
      <charset val="186"/>
    </font>
    <font>
      <b/>
      <sz val="16"/>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1">
    <xf numFmtId="0" fontId="0" fillId="0" borderId="0"/>
    <xf numFmtId="166" fontId="12" fillId="0" borderId="0" applyFont="0" applyFill="0" applyBorder="0" applyAlignment="0" applyProtection="0"/>
    <xf numFmtId="164" fontId="5" fillId="0" borderId="0" applyFont="0" applyFill="0" applyBorder="0" applyAlignment="0" applyProtection="0"/>
    <xf numFmtId="165" fontId="7"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1" fillId="0" borderId="0"/>
    <xf numFmtId="0" fontId="3" fillId="0" borderId="0"/>
    <xf numFmtId="0" fontId="12" fillId="0" borderId="0" applyNumberFormat="0" applyFont="0" applyBorder="0" applyProtection="0"/>
    <xf numFmtId="0" fontId="3" fillId="0" borderId="0"/>
    <xf numFmtId="0" fontId="12" fillId="0" borderId="0" applyNumberFormat="0" applyFont="0" applyBorder="0" applyProtection="0"/>
    <xf numFmtId="0" fontId="11" fillId="0" borderId="0"/>
    <xf numFmtId="0" fontId="13" fillId="0" borderId="0" applyNumberFormat="0" applyBorder="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3" fillId="0" borderId="0" applyFont="0" applyFill="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14" fillId="0" borderId="0" applyNumberFormat="0" applyBorder="0" applyProtection="0"/>
  </cellStyleXfs>
  <cellXfs count="122">
    <xf numFmtId="0" fontId="0" fillId="0" borderId="0" xfId="0"/>
    <xf numFmtId="0" fontId="4" fillId="0" borderId="0" xfId="0" applyFont="1"/>
    <xf numFmtId="0" fontId="3" fillId="0" borderId="0" xfId="0" applyFont="1"/>
    <xf numFmtId="0" fontId="3" fillId="0" borderId="0" xfId="0" applyFont="1" applyAlignment="1">
      <alignment wrapText="1"/>
    </xf>
    <xf numFmtId="0" fontId="4" fillId="0" borderId="0" xfId="0" applyFont="1" applyAlignment="1">
      <alignment horizontal="left"/>
    </xf>
    <xf numFmtId="0" fontId="4" fillId="0" borderId="1" xfId="0" applyFont="1" applyBorder="1" applyAlignment="1">
      <alignment wrapText="1"/>
    </xf>
    <xf numFmtId="3" fontId="3" fillId="0" borderId="0" xfId="0" applyNumberFormat="1" applyFont="1" applyAlignment="1">
      <alignment horizontal="right"/>
    </xf>
    <xf numFmtId="0" fontId="3" fillId="0" borderId="0" xfId="0" applyFont="1" applyAlignment="1">
      <alignment horizontal="center" vertical="center" wrapText="1"/>
    </xf>
    <xf numFmtId="0" fontId="4" fillId="0" borderId="1" xfId="0" applyFont="1" applyBorder="1" applyAlignment="1">
      <alignment horizontal="center" wrapText="1"/>
    </xf>
    <xf numFmtId="3" fontId="3" fillId="0" borderId="0" xfId="0" applyNumberFormat="1" applyFont="1"/>
    <xf numFmtId="0" fontId="4" fillId="0" borderId="1" xfId="0" applyFont="1" applyBorder="1" applyAlignment="1">
      <alignment horizontal="left" vertical="center" wrapText="1"/>
    </xf>
    <xf numFmtId="0" fontId="4" fillId="0" borderId="0" xfId="0" applyFont="1" applyAlignment="1">
      <alignment horizontal="left" wrapText="1"/>
    </xf>
    <xf numFmtId="0" fontId="4" fillId="0" borderId="2" xfId="5" applyNumberFormat="1" applyFont="1" applyBorder="1" applyAlignment="1">
      <alignment horizontal="center"/>
    </xf>
    <xf numFmtId="1" fontId="4" fillId="0" borderId="0" xfId="0" applyNumberFormat="1" applyFont="1" applyAlignment="1">
      <alignment horizontal="left"/>
    </xf>
    <xf numFmtId="1" fontId="3" fillId="0" borderId="0" xfId="0" applyNumberFormat="1" applyFont="1"/>
    <xf numFmtId="49" fontId="3" fillId="0" borderId="0" xfId="0" applyNumberFormat="1" applyFont="1" applyAlignment="1">
      <alignment horizontal="left" vertical="center"/>
    </xf>
    <xf numFmtId="0" fontId="3" fillId="0" borderId="0" xfId="0" applyFont="1" applyAlignment="1">
      <alignment horizontal="left" vertical="top" wrapText="1" indent="1"/>
    </xf>
    <xf numFmtId="10" fontId="3" fillId="0" borderId="0" xfId="0" applyNumberFormat="1" applyFont="1" applyAlignment="1">
      <alignment horizontal="center"/>
    </xf>
    <xf numFmtId="49" fontId="3" fillId="0" borderId="1" xfId="0" applyNumberFormat="1" applyFont="1" applyBorder="1" applyAlignment="1">
      <alignment horizontal="left"/>
    </xf>
    <xf numFmtId="0" fontId="3" fillId="0" borderId="1" xfId="0" applyFont="1" applyBorder="1" applyAlignment="1">
      <alignment horizontal="left" vertical="top" wrapText="1" indent="1" shrinkToFit="1"/>
    </xf>
    <xf numFmtId="0" fontId="3" fillId="0" borderId="1" xfId="0" applyFont="1" applyBorder="1" applyAlignment="1">
      <alignment horizontal="left" vertical="top" wrapText="1" indent="1"/>
    </xf>
    <xf numFmtId="0" fontId="4" fillId="0" borderId="1" xfId="0" applyFont="1" applyBorder="1" applyAlignment="1">
      <alignment horizontal="left" vertical="top" wrapText="1" shrinkToFit="1"/>
    </xf>
    <xf numFmtId="0" fontId="4" fillId="0" borderId="1" xfId="0" applyFont="1" applyBorder="1" applyAlignment="1">
      <alignment horizontal="right" vertical="top" wrapText="1"/>
    </xf>
    <xf numFmtId="0" fontId="4" fillId="0" borderId="2" xfId="0" applyFont="1" applyBorder="1" applyAlignment="1">
      <alignment horizontal="center" wrapText="1"/>
    </xf>
    <xf numFmtId="0" fontId="4" fillId="0" borderId="1" xfId="0" applyFont="1" applyBorder="1" applyAlignment="1">
      <alignment horizontal="left"/>
    </xf>
    <xf numFmtId="0" fontId="4" fillId="0" borderId="1" xfId="0" applyFont="1" applyBorder="1" applyAlignment="1">
      <alignment vertical="top" wrapText="1"/>
    </xf>
    <xf numFmtId="49" fontId="4" fillId="0" borderId="0" xfId="0" applyNumberFormat="1" applyFont="1"/>
    <xf numFmtId="0" fontId="3" fillId="0" borderId="1" xfId="0" applyFont="1" applyBorder="1" applyAlignment="1">
      <alignment wrapText="1"/>
    </xf>
    <xf numFmtId="49" fontId="3" fillId="0" borderId="1" xfId="0" applyNumberFormat="1" applyFont="1" applyBorder="1"/>
    <xf numFmtId="1" fontId="4" fillId="0" borderId="1" xfId="7" applyNumberFormat="1" applyFont="1" applyBorder="1" applyAlignment="1">
      <alignment horizontal="right"/>
    </xf>
    <xf numFmtId="4" fontId="3" fillId="0" borderId="1" xfId="0" applyNumberFormat="1" applyFont="1" applyBorder="1"/>
    <xf numFmtId="0" fontId="4" fillId="0" borderId="1" xfId="5" applyNumberFormat="1" applyFont="1" applyFill="1" applyBorder="1" applyAlignment="1">
      <alignment horizontal="center"/>
    </xf>
    <xf numFmtId="0" fontId="4" fillId="0" borderId="1" xfId="3" applyNumberFormat="1" applyFont="1" applyBorder="1" applyAlignment="1">
      <alignment horizontal="center"/>
    </xf>
    <xf numFmtId="0" fontId="4" fillId="0" borderId="2" xfId="0" applyFont="1" applyBorder="1"/>
    <xf numFmtId="4" fontId="4" fillId="0" borderId="1" xfId="0" applyNumberFormat="1" applyFont="1" applyBorder="1" applyAlignment="1">
      <alignment horizontal="right"/>
    </xf>
    <xf numFmtId="4" fontId="4" fillId="0" borderId="1" xfId="0" applyNumberFormat="1" applyFont="1" applyBorder="1"/>
    <xf numFmtId="4" fontId="3" fillId="0" borderId="1" xfId="8" applyNumberFormat="1" applyFont="1" applyBorder="1" applyAlignment="1">
      <alignment wrapText="1"/>
    </xf>
    <xf numFmtId="0" fontId="4" fillId="0" borderId="2" xfId="0" applyFont="1" applyBorder="1" applyAlignment="1">
      <alignment horizontal="right" vertical="top" wrapText="1"/>
    </xf>
    <xf numFmtId="1" fontId="4" fillId="0" borderId="0" xfId="0" applyNumberFormat="1" applyFont="1"/>
    <xf numFmtId="49" fontId="4" fillId="0" borderId="1" xfId="0" applyNumberFormat="1" applyFont="1" applyBorder="1" applyAlignment="1">
      <alignment vertical="top"/>
    </xf>
    <xf numFmtId="0" fontId="4" fillId="0" borderId="2" xfId="5" applyNumberFormat="1" applyFont="1" applyFill="1" applyBorder="1" applyAlignment="1">
      <alignment horizontal="center"/>
    </xf>
    <xf numFmtId="4" fontId="3" fillId="2" borderId="1" xfId="0" applyNumberFormat="1" applyFont="1" applyFill="1" applyBorder="1" applyAlignment="1">
      <alignment horizontal="right" vertical="center"/>
    </xf>
    <xf numFmtId="4" fontId="4" fillId="2" borderId="3" xfId="0" applyNumberFormat="1" applyFont="1" applyFill="1" applyBorder="1" applyAlignment="1">
      <alignment horizontal="right" vertical="center"/>
    </xf>
    <xf numFmtId="49"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2" borderId="4" xfId="0" applyNumberFormat="1" applyFont="1" applyFill="1" applyBorder="1" applyAlignment="1">
      <alignment horizontal="center" vertical="center" wrapText="1"/>
    </xf>
    <xf numFmtId="49" fontId="4" fillId="0" borderId="6" xfId="0" applyNumberFormat="1" applyFont="1" applyBorder="1" applyAlignment="1">
      <alignment horizontal="left" vertical="top"/>
    </xf>
    <xf numFmtId="0" fontId="4" fillId="0" borderId="0" xfId="3" applyNumberFormat="1" applyFont="1" applyBorder="1" applyAlignment="1">
      <alignment horizontal="center"/>
    </xf>
    <xf numFmtId="9" fontId="3" fillId="0" borderId="1" xfId="0" applyNumberFormat="1" applyFont="1" applyBorder="1" applyAlignment="1">
      <alignment horizontal="left" vertical="top" wrapText="1" indent="1" shrinkToFit="1"/>
    </xf>
    <xf numFmtId="9" fontId="3" fillId="0" borderId="1" xfId="0" applyNumberFormat="1" applyFont="1" applyBorder="1" applyAlignment="1">
      <alignment horizontal="left" vertical="top" wrapText="1" indent="1"/>
    </xf>
    <xf numFmtId="4" fontId="3" fillId="0" borderId="1" xfId="0" applyNumberFormat="1" applyFont="1" applyBorder="1" applyAlignment="1">
      <alignment horizontal="right" vertical="center"/>
    </xf>
    <xf numFmtId="4" fontId="4" fillId="2" borderId="1" xfId="0" applyNumberFormat="1" applyFont="1" applyFill="1" applyBorder="1" applyAlignment="1">
      <alignment horizontal="right" vertical="center"/>
    </xf>
    <xf numFmtId="0" fontId="3" fillId="0" borderId="1" xfId="0" applyFont="1" applyBorder="1"/>
    <xf numFmtId="4" fontId="4" fillId="0" borderId="1" xfId="0" applyNumberFormat="1" applyFont="1" applyBorder="1" applyAlignment="1">
      <alignment horizontal="right" vertical="center"/>
    </xf>
    <xf numFmtId="2" fontId="3" fillId="0" borderId="0" xfId="0" applyNumberFormat="1" applyFont="1"/>
    <xf numFmtId="16" fontId="3" fillId="0" borderId="1" xfId="0" applyNumberFormat="1" applyFont="1" applyBorder="1" applyAlignment="1">
      <alignment horizontal="left" vertical="center" wrapText="1"/>
    </xf>
    <xf numFmtId="4" fontId="4" fillId="3" borderId="1" xfId="0" applyNumberFormat="1" applyFont="1" applyFill="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 fontId="3" fillId="4" borderId="1" xfId="0" applyNumberFormat="1" applyFont="1" applyFill="1" applyBorder="1" applyAlignment="1">
      <alignment horizontal="right" vertical="center"/>
    </xf>
    <xf numFmtId="0" fontId="4" fillId="2" borderId="5" xfId="0" applyFont="1" applyFill="1" applyBorder="1" applyAlignment="1">
      <alignment horizontal="center" vertical="center" wrapText="1"/>
    </xf>
    <xf numFmtId="4" fontId="3" fillId="0" borderId="2" xfId="0" applyNumberFormat="1" applyFont="1" applyBorder="1"/>
    <xf numFmtId="0" fontId="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3" borderId="1" xfId="0" applyFont="1" applyFill="1" applyBorder="1" applyAlignment="1">
      <alignment horizontal="left" vertical="top" wrapText="1"/>
    </xf>
    <xf numFmtId="4" fontId="3" fillId="0" borderId="0" xfId="8" applyNumberFormat="1" applyFont="1" applyAlignment="1">
      <alignment wrapText="1"/>
    </xf>
    <xf numFmtId="4" fontId="3" fillId="0" borderId="1" xfId="7" applyNumberFormat="1" applyBorder="1" applyAlignment="1">
      <alignment horizontal="right"/>
    </xf>
    <xf numFmtId="3" fontId="3" fillId="0" borderId="0" xfId="7" applyNumberFormat="1" applyAlignment="1">
      <alignment horizontal="right"/>
    </xf>
    <xf numFmtId="0" fontId="16" fillId="0" borderId="0" xfId="0" applyFont="1" applyAlignment="1">
      <alignment horizontal="right" vertical="center" wrapText="1"/>
    </xf>
    <xf numFmtId="0" fontId="15" fillId="0" borderId="0" xfId="0" applyFont="1"/>
    <xf numFmtId="0" fontId="4" fillId="4" borderId="2" xfId="5" applyNumberFormat="1" applyFont="1" applyFill="1" applyBorder="1" applyAlignment="1">
      <alignment horizontal="center"/>
    </xf>
    <xf numFmtId="3" fontId="4" fillId="4" borderId="5"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2" borderId="2" xfId="0" applyFont="1" applyFill="1" applyBorder="1" applyAlignment="1">
      <alignment horizontal="center" vertical="top" wrapText="1"/>
    </xf>
    <xf numFmtId="4" fontId="4" fillId="4" borderId="1" xfId="0" applyNumberFormat="1" applyFont="1" applyFill="1" applyBorder="1" applyAlignment="1">
      <alignment vertical="center"/>
    </xf>
    <xf numFmtId="0" fontId="4" fillId="4" borderId="1" xfId="0" applyFont="1" applyFill="1" applyBorder="1" applyAlignment="1">
      <alignment horizontal="center" vertical="top"/>
    </xf>
    <xf numFmtId="0" fontId="4" fillId="4" borderId="1" xfId="0" applyFont="1" applyFill="1" applyBorder="1" applyAlignment="1">
      <alignment horizontal="center" vertical="center"/>
    </xf>
    <xf numFmtId="4" fontId="3" fillId="4" borderId="1" xfId="0" applyNumberFormat="1" applyFont="1" applyFill="1" applyBorder="1"/>
    <xf numFmtId="4" fontId="4" fillId="4" borderId="1" xfId="0" applyNumberFormat="1" applyFont="1" applyFill="1" applyBorder="1" applyAlignment="1">
      <alignment vertical="center" wrapText="1"/>
    </xf>
    <xf numFmtId="4" fontId="4" fillId="4" borderId="1" xfId="0" applyNumberFormat="1" applyFont="1" applyFill="1" applyBorder="1" applyAlignment="1">
      <alignment horizontal="left" vertical="center" wrapText="1"/>
    </xf>
    <xf numFmtId="4" fontId="4" fillId="4" borderId="2" xfId="0" applyNumberFormat="1" applyFont="1" applyFill="1" applyBorder="1" applyAlignment="1">
      <alignment horizontal="right" vertical="center"/>
    </xf>
    <xf numFmtId="0" fontId="4" fillId="4" borderId="1" xfId="0" applyFont="1" applyFill="1" applyBorder="1" applyAlignment="1">
      <alignment horizontal="center" wrapText="1"/>
    </xf>
    <xf numFmtId="4" fontId="4" fillId="4" borderId="1" xfId="0" applyNumberFormat="1" applyFont="1" applyFill="1" applyBorder="1" applyAlignment="1">
      <alignment horizontal="right"/>
    </xf>
    <xf numFmtId="4" fontId="3" fillId="4" borderId="1" xfId="8" applyNumberFormat="1" applyFont="1" applyFill="1" applyBorder="1" applyAlignment="1">
      <alignment wrapText="1"/>
    </xf>
    <xf numFmtId="0" fontId="4" fillId="4" borderId="0" xfId="0" applyFont="1" applyFill="1"/>
    <xf numFmtId="4" fontId="4" fillId="4" borderId="3" xfId="0" applyNumberFormat="1" applyFont="1" applyFill="1" applyBorder="1" applyAlignment="1">
      <alignment horizontal="right" vertical="center"/>
    </xf>
    <xf numFmtId="0" fontId="4" fillId="4" borderId="1" xfId="0" applyFont="1" applyFill="1" applyBorder="1" applyAlignment="1">
      <alignment wrapText="1"/>
    </xf>
    <xf numFmtId="4" fontId="3" fillId="3" borderId="1" xfId="0" applyNumberFormat="1" applyFont="1" applyFill="1" applyBorder="1" applyAlignment="1">
      <alignment horizontal="right" vertical="center"/>
    </xf>
    <xf numFmtId="4" fontId="3" fillId="3" borderId="2" xfId="0" applyNumberFormat="1" applyFont="1" applyFill="1" applyBorder="1"/>
    <xf numFmtId="4" fontId="3" fillId="0" borderId="0" xfId="0" applyNumberFormat="1" applyFont="1"/>
    <xf numFmtId="0" fontId="3" fillId="0" borderId="0" xfId="0" applyFont="1" applyAlignment="1">
      <alignment horizontal="right"/>
    </xf>
    <xf numFmtId="4" fontId="4" fillId="3" borderId="2" xfId="0" applyNumberFormat="1" applyFont="1" applyFill="1" applyBorder="1" applyAlignment="1">
      <alignment horizontal="right" vertical="center"/>
    </xf>
    <xf numFmtId="4" fontId="1" fillId="3" borderId="0" xfId="0" applyNumberFormat="1" applyFont="1" applyFill="1"/>
    <xf numFmtId="0" fontId="1" fillId="3" borderId="0" xfId="0" applyFont="1" applyFill="1"/>
    <xf numFmtId="4" fontId="3" fillId="4" borderId="1" xfId="5" applyNumberFormat="1" applyFont="1" applyFill="1" applyBorder="1" applyAlignment="1">
      <alignment horizontal="right" vertical="center"/>
    </xf>
    <xf numFmtId="4" fontId="3" fillId="4" borderId="1" xfId="5" applyNumberFormat="1" applyFont="1" applyFill="1" applyBorder="1" applyAlignment="1">
      <alignment vertical="center"/>
    </xf>
    <xf numFmtId="4" fontId="3" fillId="0" borderId="1" xfId="5" applyNumberFormat="1" applyFont="1" applyFill="1" applyBorder="1" applyAlignment="1">
      <alignment horizontal="right" vertical="center"/>
    </xf>
    <xf numFmtId="4" fontId="3" fillId="0" borderId="1" xfId="0" applyNumberFormat="1" applyFont="1" applyBorder="1" applyAlignment="1">
      <alignment horizontal="right"/>
    </xf>
    <xf numFmtId="4" fontId="3" fillId="3" borderId="1" xfId="7" applyNumberFormat="1" applyFill="1" applyBorder="1" applyAlignment="1">
      <alignment horizontal="right"/>
    </xf>
    <xf numFmtId="3" fontId="1" fillId="0" borderId="0" xfId="0" applyNumberFormat="1" applyFont="1"/>
    <xf numFmtId="4" fontId="4" fillId="3" borderId="1" xfId="0" applyNumberFormat="1" applyFont="1" applyFill="1" applyBorder="1" applyAlignment="1">
      <alignment horizontal="right"/>
    </xf>
    <xf numFmtId="0" fontId="1" fillId="3" borderId="0" xfId="0" applyFont="1" applyFill="1" applyAlignment="1">
      <alignment horizontal="center" wrapText="1"/>
    </xf>
    <xf numFmtId="4" fontId="1" fillId="3" borderId="0" xfId="0" applyNumberFormat="1" applyFont="1" applyFill="1" applyAlignment="1">
      <alignment horizontal="right"/>
    </xf>
    <xf numFmtId="4" fontId="1" fillId="3" borderId="8" xfId="0" applyNumberFormat="1" applyFont="1" applyFill="1" applyBorder="1"/>
    <xf numFmtId="0" fontId="1" fillId="3" borderId="0" xfId="0" applyFont="1" applyFill="1" applyAlignment="1">
      <alignment horizontal="center" vertical="center" wrapText="1"/>
    </xf>
    <xf numFmtId="4" fontId="4" fillId="3" borderId="0" xfId="0" applyNumberFormat="1" applyFont="1" applyFill="1"/>
    <xf numFmtId="0" fontId="1" fillId="4" borderId="1" xfId="0" applyFont="1" applyFill="1" applyBorder="1" applyAlignment="1">
      <alignment horizontal="left" vertical="top" wrapText="1"/>
    </xf>
    <xf numFmtId="0" fontId="4" fillId="0" borderId="0" xfId="0" applyFont="1" applyAlignment="1">
      <alignment horizontal="left" wrapText="1"/>
    </xf>
    <xf numFmtId="0" fontId="9" fillId="0" borderId="0" xfId="0" applyFont="1"/>
    <xf numFmtId="0" fontId="10" fillId="0" borderId="0" xfId="0" applyFont="1"/>
    <xf numFmtId="1" fontId="4" fillId="0" borderId="2" xfId="7" applyNumberFormat="1" applyFont="1" applyBorder="1" applyAlignment="1">
      <alignment horizontal="center"/>
    </xf>
    <xf numFmtId="1" fontId="4" fillId="0" borderId="7" xfId="7" applyNumberFormat="1" applyFont="1" applyBorder="1" applyAlignment="1">
      <alignment horizontal="center"/>
    </xf>
    <xf numFmtId="1" fontId="4" fillId="0" borderId="4" xfId="0" applyNumberFormat="1" applyFont="1" applyBorder="1"/>
    <xf numFmtId="0" fontId="3" fillId="0" borderId="3" xfId="0" applyFont="1" applyBorder="1"/>
    <xf numFmtId="0" fontId="4" fillId="0" borderId="0" xfId="0" applyFont="1" applyAlignment="1">
      <alignment horizontal="left"/>
    </xf>
    <xf numFmtId="0" fontId="4" fillId="2" borderId="1" xfId="5" applyNumberFormat="1" applyFont="1" applyFill="1" applyBorder="1" applyAlignment="1">
      <alignment horizontal="center"/>
    </xf>
    <xf numFmtId="0" fontId="4" fillId="0" borderId="1" xfId="0" applyFont="1" applyBorder="1" applyAlignment="1">
      <alignment horizontal="left" vertical="top" wrapText="1"/>
    </xf>
    <xf numFmtId="0" fontId="4" fillId="3" borderId="0" xfId="0" applyFont="1" applyFill="1" applyAlignment="1">
      <alignment horizontal="left" wrapText="1"/>
    </xf>
    <xf numFmtId="49" fontId="4" fillId="3" borderId="0" xfId="0" applyNumberFormat="1" applyFont="1" applyFill="1" applyAlignment="1">
      <alignment horizontal="left" vertical="top"/>
    </xf>
    <xf numFmtId="0" fontId="4" fillId="0" borderId="0" xfId="0" applyFont="1" applyAlignment="1">
      <alignment horizontal="center"/>
    </xf>
    <xf numFmtId="0" fontId="17" fillId="0" borderId="0" xfId="0" applyFont="1" applyAlignment="1">
      <alignment horizontal="left"/>
    </xf>
    <xf numFmtId="0" fontId="3" fillId="0" borderId="0" xfId="0" applyFont="1" applyAlignment="1">
      <alignment horizontal="left" wrapText="1"/>
    </xf>
  </cellXfs>
  <cellStyles count="51">
    <cellStyle name="Comma 2" xfId="1" xr:uid="{57AEADB5-9750-4383-AA5A-7985C0B699A5}"/>
    <cellStyle name="Comma 3" xfId="2" xr:uid="{E24D3C4A-B51B-4ECB-A5A9-B12C5BA30426}"/>
    <cellStyle name="Comma 4" xfId="3" xr:uid="{156F254C-5341-43F9-BD64-789CB9E86D60}"/>
    <cellStyle name="Comma 5" xfId="4" xr:uid="{53DB5660-12B4-4554-AF71-7CF82BDE9DD8}"/>
    <cellStyle name="Koma" xfId="5" builtinId="3"/>
    <cellStyle name="Normaallaad" xfId="0" builtinId="0"/>
    <cellStyle name="Normaallaad 2" xfId="6" xr:uid="{7786A9E3-2EE5-4E7C-8863-66490BACB200}"/>
    <cellStyle name="Normal 10" xfId="7" xr:uid="{E81D13B8-301F-4561-A825-4B789292D106}"/>
    <cellStyle name="Normal 11" xfId="8" xr:uid="{613D89DE-AB56-4971-BCB9-3C684598CA51}"/>
    <cellStyle name="Normal 2" xfId="9" xr:uid="{92027A2D-E764-41A6-A8F1-215CCF39EC84}"/>
    <cellStyle name="Normal 2 2" xfId="10" xr:uid="{1B61AA61-FA3C-4BD4-8853-B1A2F5CB9B78}"/>
    <cellStyle name="Normal 3" xfId="11" xr:uid="{2B309841-C973-4C8C-A7D1-1E7A8E52EBB0}"/>
    <cellStyle name="Normal 3 2" xfId="12" xr:uid="{6C096B97-3D17-42FE-A6AD-407F0B9B2B67}"/>
    <cellStyle name="Normal 4" xfId="13" xr:uid="{E2CD6930-C9AD-4B7B-A6E5-CA587FFA623F}"/>
    <cellStyle name="Normal 4 2" xfId="14" xr:uid="{4CA20A73-8B8C-46FD-A39D-4630DF9D9D1D}"/>
    <cellStyle name="Normal 4 3" xfId="15" xr:uid="{6219B28C-CBF4-4298-BD37-E5C705C62510}"/>
    <cellStyle name="Normal 4 3 2" xfId="16" xr:uid="{D2BD37C2-63E0-4E33-9AA8-2C99334C57FA}"/>
    <cellStyle name="Normal 4 3 2 2" xfId="17" xr:uid="{7CD8C5EC-52A5-4E08-91C9-8777DA37CA7E}"/>
    <cellStyle name="Normal 4 3 3" xfId="18" xr:uid="{EBADAD1D-5D8B-424A-82E2-9EBE847253D5}"/>
    <cellStyle name="Normal 4 4" xfId="19" xr:uid="{54928C45-0D80-4238-8819-6F98231D7FD5}"/>
    <cellStyle name="Normal 4 4 2" xfId="20" xr:uid="{0CA0A132-B6F3-4874-A11A-9D0465B8557B}"/>
    <cellStyle name="Normal 4 5" xfId="21" xr:uid="{5A0B0885-2A04-4143-8489-18DB239F7195}"/>
    <cellStyle name="Normal 5" xfId="22" xr:uid="{E5C2AC2A-1EEF-478A-B84C-4196EACADDEB}"/>
    <cellStyle name="Normal 6" xfId="23" xr:uid="{97500893-9A31-4CDF-B1CA-DC6E2E517774}"/>
    <cellStyle name="Normal 6 2" xfId="24" xr:uid="{C81FD1DD-F62B-4109-8030-DAEB5995E4A0}"/>
    <cellStyle name="Normal 6 2 2" xfId="25" xr:uid="{1CFC2287-7D47-4C23-A1F0-2D3F44D2C6A9}"/>
    <cellStyle name="Normal 6 2 2 2" xfId="26" xr:uid="{545B8C76-8A19-421A-B8C1-23F320B5C8E2}"/>
    <cellStyle name="Normal 6 2 3" xfId="27" xr:uid="{3A7D45EC-BA6D-4770-935C-87B426F005F2}"/>
    <cellStyle name="Normal 6 3" xfId="28" xr:uid="{E8C61274-BB4D-455F-916E-F05FDE4B75AA}"/>
    <cellStyle name="Normal 6 3 2" xfId="29" xr:uid="{ACB9F7F9-25C4-41ED-B262-D6ECCD8D88BC}"/>
    <cellStyle name="Normal 6 4" xfId="30" xr:uid="{CE6B2EAE-0F96-4767-B7F4-AAE2797C7A09}"/>
    <cellStyle name="Normal 7" xfId="31" xr:uid="{C6734234-0D5F-4615-9BC0-BF8E1AF0CDE3}"/>
    <cellStyle name="Normal 7 2" xfId="32" xr:uid="{84AE1596-0BF1-47DC-BEED-C3FD4C6E53B0}"/>
    <cellStyle name="Normal 8" xfId="33" xr:uid="{5F859E6D-D16A-45B9-926B-D7F3C301FF3A}"/>
    <cellStyle name="Normal 8 2" xfId="34" xr:uid="{68AA4945-D2EC-4403-8374-8FBDBEF3D796}"/>
    <cellStyle name="Normal 9" xfId="35" xr:uid="{68CE1B8D-8721-4E4A-B3C1-D4017AD52463}"/>
    <cellStyle name="Normal 9 2" xfId="36" xr:uid="{12719E6C-5F68-480E-97C8-66AB4E2151A4}"/>
    <cellStyle name="Percent 2" xfId="37" xr:uid="{38656AD8-4F32-4E6D-AA7B-53E65F5C4259}"/>
    <cellStyle name="Percent 2 2" xfId="38" xr:uid="{33A577B1-D512-4D47-BA0A-59FB39F25A42}"/>
    <cellStyle name="Percent 3" xfId="39" xr:uid="{EF8FCAB3-B9B7-4991-A28C-75E6808C0F64}"/>
    <cellStyle name="Percent 3 2" xfId="40" xr:uid="{EACBE602-DC89-4EDD-8E4B-C2CA62A43FBC}"/>
    <cellStyle name="Percent 3 3" xfId="41" xr:uid="{E7837C33-F4EC-4DEE-9338-0015B0E3A24D}"/>
    <cellStyle name="Percent 3 3 2" xfId="42" xr:uid="{F6BCBEC3-1DDB-4295-BF0A-8B80082C06F5}"/>
    <cellStyle name="Percent 3 3 2 2" xfId="43" xr:uid="{DA507645-D744-4583-97A7-E12723DCDB16}"/>
    <cellStyle name="Percent 3 3 3" xfId="44" xr:uid="{DCFED16E-CCA1-4FF4-BEA4-172FA370AEE6}"/>
    <cellStyle name="Percent 3 4" xfId="45" xr:uid="{F162BBB1-C13A-4BDF-9F1C-492A4B1DBDFB}"/>
    <cellStyle name="Percent 3 4 2" xfId="46" xr:uid="{D2CD788D-2DE1-4B70-A937-E63A330F2D46}"/>
    <cellStyle name="Percent 3 5" xfId="47" xr:uid="{5BA376C8-7AB9-4074-8470-D0E407E19014}"/>
    <cellStyle name="Percent 4" xfId="48" xr:uid="{5083612F-1F3F-408E-8F52-706F2D771AF5}"/>
    <cellStyle name="Style 1" xfId="49" xr:uid="{EB1A0A7E-A07B-4ADC-AC6F-A6E64559D5AB}"/>
    <cellStyle name="Style 1 2" xfId="50" xr:uid="{96CBB1F1-E589-4A98-BD7C-90ACB73348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831547</xdr:colOff>
      <xdr:row>3</xdr:row>
      <xdr:rowOff>436109</xdr:rowOff>
    </xdr:to>
    <xdr:pic>
      <xdr:nvPicPr>
        <xdr:cNvPr id="2" name="Picture 1">
          <a:extLst>
            <a:ext uri="{FF2B5EF4-FFF2-40B4-BE49-F238E27FC236}">
              <a16:creationId xmlns:a16="http://schemas.microsoft.com/office/drawing/2014/main" id="{7B98B8AB-A45F-4C1A-BD4A-1FC33B41E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982735" cy="912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745C1-DEAD-4605-963E-DCF81FE3FC60}">
  <sheetPr codeName="Leht1">
    <pageSetUpPr fitToPage="1"/>
  </sheetPr>
  <dimension ref="A1:X52"/>
  <sheetViews>
    <sheetView tabSelected="1" topLeftCell="A8" zoomScale="80" zoomScaleNormal="80" workbookViewId="0">
      <selection activeCell="C18" sqref="C18"/>
    </sheetView>
  </sheetViews>
  <sheetFormatPr defaultColWidth="9.1796875" defaultRowHeight="12.5" x14ac:dyDescent="0.25"/>
  <cols>
    <col min="1" max="1" width="8.54296875" style="2" customWidth="1"/>
    <col min="2" max="2" width="36.54296875" style="3" customWidth="1"/>
    <col min="3" max="3" width="53.1796875" style="3" customWidth="1"/>
    <col min="4" max="4" width="16.453125" style="6" customWidth="1"/>
    <col min="5" max="6" width="15.54296875" style="9" customWidth="1"/>
    <col min="7" max="7" width="16.1796875" style="9" customWidth="1"/>
    <col min="8" max="8" width="14.453125" style="9" customWidth="1"/>
    <col min="9" max="11" width="5.26953125" style="9" bestFit="1" customWidth="1"/>
    <col min="12" max="12" width="16" style="9" customWidth="1"/>
    <col min="13" max="13" width="12.54296875" style="9" customWidth="1"/>
    <col min="14" max="14" width="14.90625" style="2" customWidth="1"/>
    <col min="15" max="15" width="13.1796875" style="2" customWidth="1"/>
    <col min="16" max="16" width="50.81640625" style="2" customWidth="1"/>
    <col min="17" max="17" width="10.08984375" style="2" bestFit="1" customWidth="1"/>
    <col min="18" max="16384" width="9.1796875" style="2"/>
  </cols>
  <sheetData>
    <row r="1" spans="1:17" x14ac:dyDescent="0.25">
      <c r="B1" s="2"/>
    </row>
    <row r="2" spans="1:17" x14ac:dyDescent="0.25">
      <c r="B2" s="2"/>
    </row>
    <row r="3" spans="1:17" x14ac:dyDescent="0.25">
      <c r="B3" s="2" t="s">
        <v>0</v>
      </c>
    </row>
    <row r="4" spans="1:17" ht="58" customHeight="1" x14ac:dyDescent="0.4">
      <c r="A4" s="108"/>
      <c r="B4" s="109"/>
      <c r="C4" s="107"/>
      <c r="D4" s="107"/>
      <c r="E4" s="107"/>
      <c r="F4" s="107"/>
    </row>
    <row r="5" spans="1:17" ht="13" hidden="1" customHeight="1" x14ac:dyDescent="0.3">
      <c r="A5" s="119"/>
      <c r="B5" s="119"/>
      <c r="C5" s="119"/>
    </row>
    <row r="6" spans="1:17" ht="24.5" customHeight="1" x14ac:dyDescent="0.4">
      <c r="A6" s="120" t="s">
        <v>67</v>
      </c>
      <c r="B6" s="120"/>
      <c r="C6" s="120"/>
    </row>
    <row r="7" spans="1:17" ht="73.5" customHeight="1" x14ac:dyDescent="0.25">
      <c r="A7" s="121" t="s">
        <v>68</v>
      </c>
      <c r="B7" s="121"/>
      <c r="C7" s="121"/>
      <c r="D7" s="121"/>
      <c r="E7" s="121"/>
      <c r="F7" s="121"/>
    </row>
    <row r="8" spans="1:17" ht="13" x14ac:dyDescent="0.3">
      <c r="A8" s="1"/>
      <c r="B8" s="1"/>
      <c r="C8" s="1"/>
    </row>
    <row r="9" spans="1:17" ht="13" x14ac:dyDescent="0.3">
      <c r="A9" s="1" t="s">
        <v>69</v>
      </c>
      <c r="B9" s="1"/>
      <c r="C9" s="1"/>
    </row>
    <row r="10" spans="1:17" ht="16.5" customHeight="1" x14ac:dyDescent="0.3">
      <c r="A10" s="1" t="s">
        <v>1</v>
      </c>
      <c r="B10" s="1"/>
      <c r="C10" s="1"/>
    </row>
    <row r="11" spans="1:17" ht="13" x14ac:dyDescent="0.3">
      <c r="A11" s="84" t="s">
        <v>64</v>
      </c>
      <c r="B11" s="84"/>
      <c r="C11" s="1"/>
      <c r="L11" s="99"/>
    </row>
    <row r="12" spans="1:17" ht="13" x14ac:dyDescent="0.3">
      <c r="A12" s="1"/>
      <c r="B12" s="1"/>
      <c r="C12" s="1"/>
    </row>
    <row r="13" spans="1:17" ht="13" x14ac:dyDescent="0.3">
      <c r="A13" s="1"/>
      <c r="B13" s="1"/>
      <c r="C13" s="1"/>
    </row>
    <row r="14" spans="1:17" s="1" customFormat="1" ht="13" x14ac:dyDescent="0.3">
      <c r="A14" s="39"/>
      <c r="B14" s="8" t="s">
        <v>2</v>
      </c>
      <c r="C14" s="8"/>
      <c r="D14" s="12">
        <v>2022</v>
      </c>
      <c r="E14" s="12">
        <v>2023</v>
      </c>
      <c r="F14" s="12">
        <v>2024</v>
      </c>
      <c r="G14" s="12">
        <v>2025</v>
      </c>
      <c r="H14" s="70">
        <v>2026</v>
      </c>
      <c r="I14" s="12">
        <v>2027</v>
      </c>
      <c r="J14" s="12">
        <v>2028</v>
      </c>
      <c r="K14" s="40">
        <v>2029</v>
      </c>
      <c r="L14" s="115" t="s">
        <v>3</v>
      </c>
      <c r="M14" s="115"/>
      <c r="N14" s="115"/>
      <c r="O14" s="73" t="s">
        <v>3</v>
      </c>
      <c r="P14" s="75" t="s">
        <v>62</v>
      </c>
    </row>
    <row r="15" spans="1:17" s="7" customFormat="1" ht="77.5" customHeight="1" x14ac:dyDescent="0.25">
      <c r="A15" s="43" t="s">
        <v>4</v>
      </c>
      <c r="B15" s="57" t="s">
        <v>5</v>
      </c>
      <c r="C15" s="58" t="s">
        <v>6</v>
      </c>
      <c r="D15" s="44" t="s">
        <v>7</v>
      </c>
      <c r="E15" s="44" t="s">
        <v>7</v>
      </c>
      <c r="F15" s="44" t="s">
        <v>7</v>
      </c>
      <c r="G15" s="44" t="s">
        <v>7</v>
      </c>
      <c r="H15" s="71" t="s">
        <v>7</v>
      </c>
      <c r="I15" s="44" t="s">
        <v>7</v>
      </c>
      <c r="J15" s="44" t="s">
        <v>7</v>
      </c>
      <c r="K15" s="44" t="s">
        <v>7</v>
      </c>
      <c r="L15" s="45" t="s">
        <v>76</v>
      </c>
      <c r="M15" s="45" t="s">
        <v>8</v>
      </c>
      <c r="N15" s="45" t="s">
        <v>9</v>
      </c>
      <c r="O15" s="60" t="s">
        <v>10</v>
      </c>
      <c r="P15" s="76"/>
      <c r="Q15" s="104"/>
    </row>
    <row r="16" spans="1:17" s="1" customFormat="1" ht="15" customHeight="1" x14ac:dyDescent="0.3">
      <c r="A16" s="55" t="s">
        <v>11</v>
      </c>
      <c r="B16" s="116" t="s">
        <v>12</v>
      </c>
      <c r="C16" s="116"/>
      <c r="D16" s="53">
        <f t="shared" ref="D16:N16" si="0">SUM(D17:D28)</f>
        <v>0</v>
      </c>
      <c r="E16" s="53">
        <f>SUM(E17:E28)</f>
        <v>72091.37</v>
      </c>
      <c r="F16" s="53">
        <f>SUM(F17:F28)</f>
        <v>109604.39</v>
      </c>
      <c r="G16" s="56">
        <f>SUM(G17:G28)</f>
        <v>257414.75</v>
      </c>
      <c r="H16" s="72">
        <f>SUM(H17:H28)</f>
        <v>45410.490000000005</v>
      </c>
      <c r="I16" s="56">
        <f t="shared" si="0"/>
        <v>0</v>
      </c>
      <c r="J16" s="56">
        <f t="shared" si="0"/>
        <v>0</v>
      </c>
      <c r="K16" s="53">
        <f t="shared" si="0"/>
        <v>0</v>
      </c>
      <c r="L16" s="72">
        <f t="shared" si="0"/>
        <v>377087.07</v>
      </c>
      <c r="M16" s="72">
        <f t="shared" si="0"/>
        <v>29900</v>
      </c>
      <c r="N16" s="72">
        <f t="shared" si="0"/>
        <v>77533.929999999993</v>
      </c>
      <c r="O16" s="80">
        <f>L16+M16+N16</f>
        <v>484521</v>
      </c>
      <c r="P16" s="72"/>
      <c r="Q16" s="105"/>
    </row>
    <row r="17" spans="1:24" s="1" customFormat="1" ht="225" customHeight="1" x14ac:dyDescent="0.3">
      <c r="A17" s="46" t="s">
        <v>13</v>
      </c>
      <c r="B17" s="62" t="s">
        <v>14</v>
      </c>
      <c r="C17" s="106" t="s">
        <v>80</v>
      </c>
      <c r="D17" s="50">
        <v>0</v>
      </c>
      <c r="E17" s="94">
        <v>32980.74</v>
      </c>
      <c r="F17" s="94">
        <v>42700.27</v>
      </c>
      <c r="G17" s="94">
        <v>39017.1</v>
      </c>
      <c r="H17" s="59">
        <f>4772.54+5727.46</f>
        <v>10500</v>
      </c>
      <c r="I17" s="50"/>
      <c r="J17" s="50"/>
      <c r="K17" s="50"/>
      <c r="L17" s="72">
        <f>SUM(E17:H17)</f>
        <v>125198.10999999999</v>
      </c>
      <c r="M17" s="50">
        <v>0</v>
      </c>
      <c r="N17" s="50">
        <v>0</v>
      </c>
      <c r="O17" s="80">
        <f>L17+M17+N17</f>
        <v>125198.10999999999</v>
      </c>
      <c r="P17" s="79" t="s">
        <v>79</v>
      </c>
    </row>
    <row r="18" spans="1:24" s="1" customFormat="1" ht="106" customHeight="1" x14ac:dyDescent="0.3">
      <c r="A18" s="46" t="s">
        <v>15</v>
      </c>
      <c r="B18" s="62" t="s">
        <v>16</v>
      </c>
      <c r="C18" s="62" t="s">
        <v>17</v>
      </c>
      <c r="D18" s="50">
        <v>0</v>
      </c>
      <c r="E18" s="50">
        <v>0</v>
      </c>
      <c r="F18" s="94">
        <f>2734.87</f>
        <v>2734.87</v>
      </c>
      <c r="G18" s="94">
        <f>21878.96</f>
        <v>21878.959999999999</v>
      </c>
      <c r="H18" s="59">
        <v>10500</v>
      </c>
      <c r="I18" s="50"/>
      <c r="J18" s="50"/>
      <c r="K18" s="50"/>
      <c r="L18" s="72">
        <f>SUM(D18:H18)</f>
        <v>35113.83</v>
      </c>
      <c r="M18" s="50">
        <v>0</v>
      </c>
      <c r="N18" s="50">
        <v>0</v>
      </c>
      <c r="O18" s="80">
        <f>L18+M18+N18</f>
        <v>35113.83</v>
      </c>
      <c r="P18" s="79" t="s">
        <v>65</v>
      </c>
    </row>
    <row r="19" spans="1:24" s="1" customFormat="1" ht="25.4" customHeight="1" x14ac:dyDescent="0.3">
      <c r="A19" s="46" t="s">
        <v>18</v>
      </c>
      <c r="B19" s="62" t="s">
        <v>19</v>
      </c>
      <c r="C19" s="62" t="s">
        <v>20</v>
      </c>
      <c r="D19" s="50">
        <v>0</v>
      </c>
      <c r="E19" s="50">
        <v>0</v>
      </c>
      <c r="F19" s="95">
        <f>2447.32</f>
        <v>2447.3200000000002</v>
      </c>
      <c r="G19" s="94">
        <v>2428.94</v>
      </c>
      <c r="H19" s="59">
        <v>1123.74</v>
      </c>
      <c r="I19" s="50"/>
      <c r="J19" s="50"/>
      <c r="K19" s="50"/>
      <c r="L19" s="53">
        <f>SUM(E19:H19)</f>
        <v>6000</v>
      </c>
      <c r="M19" s="50">
        <v>0</v>
      </c>
      <c r="N19" s="50">
        <v>0</v>
      </c>
      <c r="O19" s="91">
        <f t="shared" ref="O19:O28" si="1">L19+M19+N19</f>
        <v>6000</v>
      </c>
      <c r="P19" s="72" t="s">
        <v>63</v>
      </c>
      <c r="R19" s="69"/>
      <c r="S19" s="69"/>
      <c r="T19" s="69"/>
      <c r="U19" s="69"/>
      <c r="V19" s="69"/>
      <c r="W19" s="69"/>
      <c r="X19" s="69"/>
    </row>
    <row r="20" spans="1:24" s="1" customFormat="1" ht="25.4" customHeight="1" x14ac:dyDescent="0.3">
      <c r="A20" s="46" t="s">
        <v>21</v>
      </c>
      <c r="B20" s="62" t="s">
        <v>22</v>
      </c>
      <c r="C20" s="62" t="s">
        <v>23</v>
      </c>
      <c r="D20" s="50">
        <v>0</v>
      </c>
      <c r="E20" s="50">
        <f>621.92</f>
        <v>621.91999999999996</v>
      </c>
      <c r="F20" s="96">
        <f>1178.34</f>
        <v>1178.3399999999999</v>
      </c>
      <c r="G20" s="96">
        <f>1173.2</f>
        <v>1173.2</v>
      </c>
      <c r="H20" s="59">
        <v>26.54</v>
      </c>
      <c r="I20" s="50"/>
      <c r="J20" s="50"/>
      <c r="K20" s="50"/>
      <c r="L20" s="53">
        <f>SUM(E20:H20)</f>
        <v>3000</v>
      </c>
      <c r="M20" s="50">
        <v>0</v>
      </c>
      <c r="N20" s="50">
        <v>0</v>
      </c>
      <c r="O20" s="91">
        <f t="shared" si="1"/>
        <v>3000</v>
      </c>
      <c r="P20" s="72" t="s">
        <v>63</v>
      </c>
      <c r="R20" s="69"/>
      <c r="S20" s="69"/>
      <c r="T20" s="69"/>
      <c r="U20" s="69"/>
      <c r="V20" s="69"/>
      <c r="W20" s="69"/>
      <c r="X20" s="69"/>
    </row>
    <row r="21" spans="1:24" s="1" customFormat="1" ht="26" x14ac:dyDescent="0.3">
      <c r="A21" s="46" t="s">
        <v>24</v>
      </c>
      <c r="B21" s="62" t="s">
        <v>25</v>
      </c>
      <c r="C21" s="63" t="s">
        <v>26</v>
      </c>
      <c r="D21" s="50">
        <v>0</v>
      </c>
      <c r="E21" s="59">
        <v>5865.6</v>
      </c>
      <c r="F21" s="59">
        <f>17103.7</f>
        <v>17103.7</v>
      </c>
      <c r="G21" s="59">
        <f>43649.38</f>
        <v>43649.38</v>
      </c>
      <c r="H21" s="59">
        <f>8962.32</f>
        <v>8962.32</v>
      </c>
      <c r="I21" s="50">
        <v>0</v>
      </c>
      <c r="J21" s="50">
        <v>0</v>
      </c>
      <c r="K21" s="50">
        <v>0</v>
      </c>
      <c r="L21" s="51">
        <f>SUM(E21:H21)</f>
        <v>75581</v>
      </c>
      <c r="M21" s="41">
        <v>0</v>
      </c>
      <c r="N21" s="41">
        <v>0</v>
      </c>
      <c r="O21" s="91">
        <f t="shared" si="1"/>
        <v>75581</v>
      </c>
      <c r="P21" s="72" t="s">
        <v>63</v>
      </c>
      <c r="R21" s="69"/>
      <c r="S21" s="69"/>
      <c r="T21" s="69"/>
      <c r="U21" s="69"/>
      <c r="V21" s="69"/>
      <c r="W21" s="69"/>
      <c r="X21" s="69"/>
    </row>
    <row r="22" spans="1:24" s="1" customFormat="1" ht="26" x14ac:dyDescent="0.3">
      <c r="A22" s="46" t="s">
        <v>27</v>
      </c>
      <c r="B22" s="62" t="s">
        <v>28</v>
      </c>
      <c r="C22" s="63" t="s">
        <v>26</v>
      </c>
      <c r="D22" s="50">
        <v>0</v>
      </c>
      <c r="E22" s="59">
        <v>0</v>
      </c>
      <c r="F22" s="59">
        <v>190.48</v>
      </c>
      <c r="G22" s="59">
        <v>87496.3</v>
      </c>
      <c r="H22" s="59">
        <v>9065.2199999999993</v>
      </c>
      <c r="I22" s="50">
        <v>0</v>
      </c>
      <c r="J22" s="50">
        <v>0</v>
      </c>
      <c r="K22" s="50">
        <v>0</v>
      </c>
      <c r="L22" s="51">
        <f>SUM(E22:H22)</f>
        <v>96752</v>
      </c>
      <c r="M22" s="41">
        <v>0</v>
      </c>
      <c r="N22" s="41">
        <v>0</v>
      </c>
      <c r="O22" s="91">
        <f t="shared" si="1"/>
        <v>96752</v>
      </c>
      <c r="P22" s="72" t="s">
        <v>63</v>
      </c>
      <c r="R22" s="69"/>
      <c r="S22" s="68"/>
      <c r="T22" s="69"/>
      <c r="U22" s="69"/>
      <c r="V22" s="69"/>
      <c r="W22" s="69"/>
      <c r="X22" s="69"/>
    </row>
    <row r="23" spans="1:24" s="1" customFormat="1" ht="66.650000000000006" customHeight="1" x14ac:dyDescent="0.3">
      <c r="A23" s="46" t="s">
        <v>29</v>
      </c>
      <c r="B23" s="62" t="s">
        <v>30</v>
      </c>
      <c r="C23" s="63" t="s">
        <v>31</v>
      </c>
      <c r="D23" s="50">
        <v>0</v>
      </c>
      <c r="E23" s="50">
        <v>2638</v>
      </c>
      <c r="F23" s="50">
        <v>2638</v>
      </c>
      <c r="G23" s="50">
        <v>5274</v>
      </c>
      <c r="H23" s="87">
        <v>0</v>
      </c>
      <c r="I23" s="50">
        <v>0</v>
      </c>
      <c r="J23" s="50">
        <v>0</v>
      </c>
      <c r="K23" s="50">
        <v>0</v>
      </c>
      <c r="L23" s="41">
        <v>0</v>
      </c>
      <c r="M23" s="42">
        <f>SUM(E23:G23)</f>
        <v>10550</v>
      </c>
      <c r="N23" s="41">
        <v>0</v>
      </c>
      <c r="O23" s="91">
        <f t="shared" si="1"/>
        <v>10550</v>
      </c>
      <c r="P23" s="72" t="s">
        <v>63</v>
      </c>
    </row>
    <row r="24" spans="1:24" s="1" customFormat="1" ht="81.5" customHeight="1" x14ac:dyDescent="0.3">
      <c r="A24" s="46" t="s">
        <v>32</v>
      </c>
      <c r="B24" s="62" t="s">
        <v>33</v>
      </c>
      <c r="C24" s="63" t="s">
        <v>34</v>
      </c>
      <c r="D24" s="50">
        <v>0</v>
      </c>
      <c r="E24" s="59">
        <v>1337.99</v>
      </c>
      <c r="F24" s="59">
        <f>13465.63</f>
        <v>13465.63</v>
      </c>
      <c r="G24" s="59">
        <f>33163.41</f>
        <v>33163.410000000003</v>
      </c>
      <c r="H24" s="59">
        <v>0</v>
      </c>
      <c r="I24" s="50">
        <v>0</v>
      </c>
      <c r="J24" s="50">
        <v>0</v>
      </c>
      <c r="K24" s="50">
        <v>0</v>
      </c>
      <c r="L24" s="41">
        <v>0</v>
      </c>
      <c r="M24" s="41">
        <v>0</v>
      </c>
      <c r="N24" s="85">
        <f>SUM(E24:H24)</f>
        <v>47967.03</v>
      </c>
      <c r="O24" s="80">
        <f t="shared" si="1"/>
        <v>47967.03</v>
      </c>
      <c r="P24" s="78" t="s">
        <v>66</v>
      </c>
    </row>
    <row r="25" spans="1:24" s="1" customFormat="1" ht="72.650000000000006" customHeight="1" x14ac:dyDescent="0.3">
      <c r="A25" s="46" t="s">
        <v>35</v>
      </c>
      <c r="B25" s="62" t="s">
        <v>36</v>
      </c>
      <c r="C25" s="63" t="s">
        <v>37</v>
      </c>
      <c r="D25" s="50">
        <v>0</v>
      </c>
      <c r="E25" s="59">
        <v>576</v>
      </c>
      <c r="F25" s="59">
        <f>22300</f>
        <v>22300</v>
      </c>
      <c r="G25" s="59">
        <v>4164.93</v>
      </c>
      <c r="H25" s="59">
        <f>2975.87</f>
        <v>2975.87</v>
      </c>
      <c r="I25" s="50">
        <v>0</v>
      </c>
      <c r="J25" s="50">
        <v>0</v>
      </c>
      <c r="K25" s="50">
        <v>0</v>
      </c>
      <c r="L25" s="72">
        <f>SUM(E25:H25)</f>
        <v>30016.799999999999</v>
      </c>
      <c r="M25" s="41">
        <v>0</v>
      </c>
      <c r="N25" s="41">
        <v>0</v>
      </c>
      <c r="O25" s="80">
        <f t="shared" si="1"/>
        <v>30016.799999999999</v>
      </c>
      <c r="P25" s="79" t="s">
        <v>77</v>
      </c>
    </row>
    <row r="26" spans="1:24" s="1" customFormat="1" ht="155.5" customHeight="1" x14ac:dyDescent="0.3">
      <c r="A26" s="46" t="s">
        <v>38</v>
      </c>
      <c r="B26" s="62" t="s">
        <v>39</v>
      </c>
      <c r="C26" s="63" t="s">
        <v>40</v>
      </c>
      <c r="D26" s="50">
        <v>0</v>
      </c>
      <c r="E26" s="50">
        <f>8721.12</f>
        <v>8721.1200000000008</v>
      </c>
      <c r="F26" s="50">
        <f>4845.78</f>
        <v>4845.78</v>
      </c>
      <c r="G26" s="50">
        <f>16000</f>
        <v>16000</v>
      </c>
      <c r="H26" s="59"/>
      <c r="I26" s="50">
        <v>0</v>
      </c>
      <c r="J26" s="50">
        <v>0</v>
      </c>
      <c r="K26" s="50">
        <v>0</v>
      </c>
      <c r="L26" s="41">
        <v>0</v>
      </c>
      <c r="M26" s="41">
        <v>0</v>
      </c>
      <c r="N26" s="85">
        <f>SUM(E26:G26)</f>
        <v>29566.9</v>
      </c>
      <c r="O26" s="80">
        <f t="shared" si="1"/>
        <v>29566.9</v>
      </c>
      <c r="P26" s="78" t="s">
        <v>75</v>
      </c>
    </row>
    <row r="27" spans="1:24" s="1" customFormat="1" ht="72" customHeight="1" x14ac:dyDescent="0.3">
      <c r="A27" s="46" t="s">
        <v>41</v>
      </c>
      <c r="B27" s="62" t="s">
        <v>42</v>
      </c>
      <c r="C27" s="63" t="s">
        <v>43</v>
      </c>
      <c r="D27" s="50">
        <v>0</v>
      </c>
      <c r="E27" s="50">
        <v>0</v>
      </c>
      <c r="F27" s="50">
        <v>0</v>
      </c>
      <c r="G27" s="50">
        <f>911.73+2256.8</f>
        <v>3168.53</v>
      </c>
      <c r="H27" s="59">
        <v>2256.8000000000002</v>
      </c>
      <c r="I27" s="50">
        <v>0</v>
      </c>
      <c r="J27" s="50">
        <v>0</v>
      </c>
      <c r="K27" s="50">
        <v>0</v>
      </c>
      <c r="L27" s="51">
        <f>SUM(D27:H27)</f>
        <v>5425.33</v>
      </c>
      <c r="M27" s="41">
        <v>0</v>
      </c>
      <c r="N27" s="42">
        <f>SUM(N28:N38)</f>
        <v>0</v>
      </c>
      <c r="O27" s="80">
        <f t="shared" si="1"/>
        <v>5425.33</v>
      </c>
      <c r="P27" s="78" t="s">
        <v>78</v>
      </c>
    </row>
    <row r="28" spans="1:24" s="1" customFormat="1" ht="108" customHeight="1" x14ac:dyDescent="0.3">
      <c r="A28" s="46" t="s">
        <v>44</v>
      </c>
      <c r="B28" s="62" t="s">
        <v>45</v>
      </c>
      <c r="C28" s="64" t="s">
        <v>46</v>
      </c>
      <c r="D28" s="50">
        <v>0</v>
      </c>
      <c r="E28" s="50">
        <v>19350</v>
      </c>
      <c r="F28" s="50">
        <v>0</v>
      </c>
      <c r="G28" s="50">
        <v>0</v>
      </c>
      <c r="H28" s="87">
        <v>0</v>
      </c>
      <c r="I28" s="50">
        <v>0</v>
      </c>
      <c r="J28" s="50">
        <v>0</v>
      </c>
      <c r="K28" s="50">
        <v>0</v>
      </c>
      <c r="L28" s="41">
        <v>0</v>
      </c>
      <c r="M28" s="51">
        <f>SUM(E28:G28)</f>
        <v>19350</v>
      </c>
      <c r="N28" s="42">
        <f>SUM(N29:N39)</f>
        <v>0</v>
      </c>
      <c r="O28" s="91">
        <f t="shared" si="1"/>
        <v>19350</v>
      </c>
      <c r="P28" s="74" t="s">
        <v>63</v>
      </c>
    </row>
    <row r="29" spans="1:24" ht="39" hidden="1" x14ac:dyDescent="0.3">
      <c r="A29" s="24"/>
      <c r="B29" s="86" t="s">
        <v>70</v>
      </c>
      <c r="C29" s="5"/>
      <c r="D29" s="97"/>
      <c r="E29" s="30"/>
      <c r="F29" s="30"/>
      <c r="G29" s="30"/>
      <c r="H29" s="30"/>
      <c r="I29" s="30"/>
      <c r="J29" s="30"/>
      <c r="K29" s="30"/>
      <c r="L29" s="30"/>
      <c r="M29" s="30"/>
      <c r="N29" s="30"/>
      <c r="O29" s="61">
        <f>O17+O18+O19+O20</f>
        <v>169311.94</v>
      </c>
      <c r="P29" s="77"/>
    </row>
    <row r="30" spans="1:24" ht="39" hidden="1" x14ac:dyDescent="0.3">
      <c r="A30" s="24"/>
      <c r="B30" s="86" t="s">
        <v>71</v>
      </c>
      <c r="C30" s="5"/>
      <c r="D30" s="97"/>
      <c r="E30" s="30"/>
      <c r="F30" s="30"/>
      <c r="G30" s="30"/>
      <c r="H30" s="30"/>
      <c r="I30" s="30"/>
      <c r="J30" s="30"/>
      <c r="K30" s="30"/>
      <c r="L30" s="30"/>
      <c r="M30" s="30"/>
      <c r="N30" s="30"/>
      <c r="O30" s="61">
        <f>SUM(O21:O28)</f>
        <v>315209.06</v>
      </c>
      <c r="P30" s="77"/>
    </row>
    <row r="31" spans="1:24" ht="26" hidden="1" x14ac:dyDescent="0.3">
      <c r="A31" s="52"/>
      <c r="B31" s="86" t="s">
        <v>72</v>
      </c>
      <c r="C31" s="27"/>
      <c r="D31" s="97"/>
      <c r="E31" s="30"/>
      <c r="F31" s="30"/>
      <c r="G31" s="30"/>
      <c r="H31" s="30"/>
      <c r="I31" s="30"/>
      <c r="J31" s="30"/>
      <c r="K31" s="30"/>
      <c r="L31" s="30"/>
      <c r="M31" s="30"/>
      <c r="N31" s="30"/>
      <c r="O31" s="88">
        <f>O29+O30</f>
        <v>484521</v>
      </c>
      <c r="P31" s="77"/>
      <c r="Q31" s="1"/>
      <c r="R31" s="1"/>
    </row>
    <row r="32" spans="1:24" x14ac:dyDescent="0.25">
      <c r="O32" s="54"/>
      <c r="P32" s="54"/>
    </row>
    <row r="33" spans="1:16" ht="13" x14ac:dyDescent="0.25">
      <c r="A33" s="118" t="s">
        <v>73</v>
      </c>
      <c r="B33" s="118"/>
      <c r="C33" s="118"/>
      <c r="E33" s="6"/>
      <c r="F33" s="6"/>
      <c r="G33" s="6"/>
      <c r="H33" s="6"/>
      <c r="I33" s="6"/>
      <c r="J33" s="6"/>
      <c r="K33" s="6"/>
      <c r="L33" s="6"/>
      <c r="M33" s="6"/>
      <c r="N33" s="6"/>
      <c r="O33" s="6"/>
      <c r="P33" s="6"/>
    </row>
    <row r="34" spans="1:16" s="3" customFormat="1" x14ac:dyDescent="0.25">
      <c r="A34" s="2"/>
      <c r="D34" s="6"/>
      <c r="E34" s="6"/>
      <c r="F34" s="6"/>
      <c r="G34" s="6"/>
      <c r="H34" s="6"/>
      <c r="I34" s="6"/>
      <c r="J34" s="6"/>
      <c r="K34" s="6"/>
      <c r="L34" s="6"/>
      <c r="M34" s="6"/>
    </row>
    <row r="35" spans="1:16" s="1" customFormat="1" ht="13" x14ac:dyDescent="0.3">
      <c r="A35" s="2"/>
      <c r="B35" s="22" t="s">
        <v>2</v>
      </c>
      <c r="C35" s="37"/>
      <c r="D35" s="12">
        <v>2022</v>
      </c>
      <c r="E35" s="12">
        <v>2023</v>
      </c>
      <c r="F35" s="12">
        <v>2024</v>
      </c>
      <c r="G35" s="12">
        <v>2025</v>
      </c>
      <c r="H35" s="70">
        <v>2026</v>
      </c>
      <c r="I35" s="12">
        <v>2027</v>
      </c>
      <c r="J35" s="12">
        <v>2028</v>
      </c>
      <c r="K35" s="31">
        <v>2029</v>
      </c>
      <c r="L35" s="32" t="s">
        <v>3</v>
      </c>
      <c r="M35" s="47"/>
    </row>
    <row r="36" spans="1:16" s="1" customFormat="1" ht="26" x14ac:dyDescent="0.3">
      <c r="A36" s="27"/>
      <c r="B36" s="23" t="s">
        <v>47</v>
      </c>
      <c r="C36" s="23"/>
      <c r="D36" s="8" t="s">
        <v>48</v>
      </c>
      <c r="E36" s="8" t="s">
        <v>48</v>
      </c>
      <c r="F36" s="8" t="s">
        <v>48</v>
      </c>
      <c r="G36" s="8" t="s">
        <v>48</v>
      </c>
      <c r="H36" s="81" t="s">
        <v>48</v>
      </c>
      <c r="I36" s="8" t="s">
        <v>48</v>
      </c>
      <c r="J36" s="8" t="s">
        <v>48</v>
      </c>
      <c r="K36" s="5" t="s">
        <v>48</v>
      </c>
      <c r="L36" s="8" t="s">
        <v>48</v>
      </c>
      <c r="M36" s="101"/>
      <c r="N36" s="93"/>
    </row>
    <row r="37" spans="1:16" ht="12.75" customHeight="1" x14ac:dyDescent="0.3">
      <c r="A37" s="24">
        <v>1</v>
      </c>
      <c r="B37" s="21" t="s">
        <v>49</v>
      </c>
      <c r="C37" s="21"/>
      <c r="D37" s="34"/>
      <c r="E37" s="34"/>
      <c r="F37" s="34"/>
      <c r="G37" s="34"/>
      <c r="H37" s="82"/>
      <c r="I37" s="34"/>
      <c r="J37" s="34"/>
      <c r="K37" s="35"/>
      <c r="L37" s="34"/>
      <c r="M37" s="102"/>
      <c r="N37" s="93"/>
      <c r="O37" s="90"/>
    </row>
    <row r="38" spans="1:16" ht="13" x14ac:dyDescent="0.3">
      <c r="A38" s="24">
        <v>2</v>
      </c>
      <c r="B38" s="25" t="s">
        <v>50</v>
      </c>
      <c r="C38" s="25"/>
      <c r="D38" s="34">
        <v>0</v>
      </c>
      <c r="E38" s="34">
        <f>E16</f>
        <v>72091.37</v>
      </c>
      <c r="F38" s="34">
        <f>F16</f>
        <v>109604.39</v>
      </c>
      <c r="G38" s="34">
        <f>G16</f>
        <v>257414.75</v>
      </c>
      <c r="H38" s="82">
        <f>H16</f>
        <v>45410.490000000005</v>
      </c>
      <c r="I38" s="34"/>
      <c r="J38" s="34"/>
      <c r="K38" s="35"/>
      <c r="L38" s="100">
        <f>E38+F38+G38+H38</f>
        <v>484521</v>
      </c>
      <c r="M38" s="103"/>
      <c r="N38" s="92"/>
    </row>
    <row r="39" spans="1:16" s="1" customFormat="1" ht="13" x14ac:dyDescent="0.3">
      <c r="A39" s="18" t="s">
        <v>51</v>
      </c>
      <c r="B39" s="19" t="s">
        <v>52</v>
      </c>
      <c r="C39" s="48">
        <v>0.9</v>
      </c>
      <c r="D39" s="36">
        <f>D38*C39</f>
        <v>0</v>
      </c>
      <c r="E39" s="36">
        <f>E38*C39</f>
        <v>64882.233</v>
      </c>
      <c r="F39" s="36">
        <f>F38*C39</f>
        <v>98643.951000000001</v>
      </c>
      <c r="G39" s="36">
        <f>G38*C39</f>
        <v>231673.27499999999</v>
      </c>
      <c r="H39" s="83">
        <f>H38*C39</f>
        <v>40869.441000000006</v>
      </c>
      <c r="I39" s="36"/>
      <c r="J39" s="36"/>
      <c r="K39" s="36"/>
      <c r="L39" s="100">
        <f>E39+F39+G39+H39</f>
        <v>436068.9</v>
      </c>
      <c r="M39" s="65"/>
    </row>
    <row r="40" spans="1:16" ht="13" x14ac:dyDescent="0.3">
      <c r="A40" s="18" t="s">
        <v>53</v>
      </c>
      <c r="B40" s="20" t="s">
        <v>54</v>
      </c>
      <c r="C40" s="49">
        <v>0.1</v>
      </c>
      <c r="D40" s="36">
        <f>D38*C40</f>
        <v>0</v>
      </c>
      <c r="E40" s="36">
        <f>E38*C40</f>
        <v>7209.1369999999997</v>
      </c>
      <c r="F40" s="36">
        <f>F38*C40</f>
        <v>10960.439</v>
      </c>
      <c r="G40" s="36">
        <f>G38*C40</f>
        <v>25741.475000000002</v>
      </c>
      <c r="H40" s="83">
        <f>H38*C40</f>
        <v>4541.0490000000009</v>
      </c>
      <c r="I40" s="36"/>
      <c r="J40" s="36"/>
      <c r="K40" s="36"/>
      <c r="L40" s="100">
        <f>E40+F40+G40+H40</f>
        <v>48452.100000000006</v>
      </c>
      <c r="M40" s="65"/>
      <c r="N40" s="89"/>
    </row>
    <row r="41" spans="1:16" x14ac:dyDescent="0.25">
      <c r="A41" s="15"/>
      <c r="B41" s="16"/>
      <c r="C41" s="16"/>
      <c r="E41" s="17"/>
      <c r="F41" s="6"/>
      <c r="G41" s="6"/>
      <c r="H41" s="6"/>
      <c r="I41" s="6"/>
      <c r="J41" s="6"/>
      <c r="K41" s="17"/>
      <c r="L41" s="6"/>
      <c r="M41" s="6"/>
    </row>
    <row r="42" spans="1:16" x14ac:dyDescent="0.25">
      <c r="A42" s="15"/>
      <c r="B42" s="16"/>
      <c r="C42" s="16"/>
      <c r="E42" s="17"/>
      <c r="F42" s="6"/>
      <c r="G42" s="6"/>
      <c r="H42" s="6"/>
      <c r="I42" s="6"/>
      <c r="J42" s="6"/>
      <c r="K42" s="17"/>
      <c r="L42" s="6"/>
      <c r="M42" s="6"/>
    </row>
    <row r="43" spans="1:16" ht="13" customHeight="1" x14ac:dyDescent="0.3">
      <c r="A43" s="117" t="s">
        <v>74</v>
      </c>
      <c r="B43" s="117"/>
      <c r="C43" s="117"/>
    </row>
    <row r="44" spans="1:16" ht="13" x14ac:dyDescent="0.3">
      <c r="A44" s="11"/>
      <c r="B44" s="11"/>
      <c r="C44" s="11"/>
    </row>
    <row r="45" spans="1:16" ht="13" x14ac:dyDescent="0.3">
      <c r="A45" s="114" t="s">
        <v>55</v>
      </c>
      <c r="B45" s="114"/>
      <c r="C45" s="4"/>
      <c r="F45" s="2"/>
      <c r="G45" s="2"/>
      <c r="H45" s="2"/>
      <c r="I45" s="2"/>
      <c r="J45" s="2"/>
      <c r="K45" s="2"/>
    </row>
    <row r="46" spans="1:16" s="14" customFormat="1" ht="13" x14ac:dyDescent="0.3">
      <c r="A46" s="13"/>
      <c r="B46" s="13"/>
      <c r="C46" s="13"/>
      <c r="D46" s="110" t="s">
        <v>2</v>
      </c>
      <c r="E46" s="111"/>
      <c r="F46" s="111"/>
      <c r="G46" s="111"/>
      <c r="H46" s="111"/>
      <c r="I46" s="111"/>
      <c r="J46" s="111"/>
      <c r="K46" s="111"/>
      <c r="L46" s="112" t="s">
        <v>3</v>
      </c>
      <c r="M46" s="38"/>
    </row>
    <row r="47" spans="1:16" s="1" customFormat="1" ht="13" x14ac:dyDescent="0.3">
      <c r="A47" s="10" t="s">
        <v>56</v>
      </c>
      <c r="B47" s="10" t="s">
        <v>57</v>
      </c>
      <c r="C47" s="10"/>
      <c r="D47" s="29">
        <v>2022</v>
      </c>
      <c r="E47" s="29">
        <v>2023</v>
      </c>
      <c r="F47" s="29">
        <v>2024</v>
      </c>
      <c r="G47" s="29">
        <v>2025</v>
      </c>
      <c r="H47" s="29">
        <v>2026</v>
      </c>
      <c r="I47" s="29">
        <v>2027</v>
      </c>
      <c r="J47" s="29">
        <v>2028</v>
      </c>
      <c r="K47" s="33">
        <v>2029</v>
      </c>
      <c r="L47" s="113"/>
      <c r="M47" s="2"/>
    </row>
    <row r="48" spans="1:16" x14ac:dyDescent="0.25">
      <c r="A48" s="28" t="s">
        <v>58</v>
      </c>
      <c r="B48" s="27" t="s">
        <v>59</v>
      </c>
      <c r="C48" s="27"/>
      <c r="D48" s="66">
        <v>0</v>
      </c>
      <c r="E48" s="66">
        <f>SUM(E23+E28)</f>
        <v>21988</v>
      </c>
      <c r="F48" s="66">
        <f>SUM(F23+F28)</f>
        <v>2638</v>
      </c>
      <c r="G48" s="66">
        <f>SUM(G23+G28)</f>
        <v>5274</v>
      </c>
      <c r="H48" s="66">
        <v>0</v>
      </c>
      <c r="I48" s="66">
        <v>0</v>
      </c>
      <c r="J48" s="66">
        <v>0</v>
      </c>
      <c r="K48" s="30">
        <v>0</v>
      </c>
      <c r="L48" s="30">
        <f>SUM(D48:K48)</f>
        <v>29900</v>
      </c>
    </row>
    <row r="49" spans="1:12" x14ac:dyDescent="0.25">
      <c r="A49" s="28" t="s">
        <v>60</v>
      </c>
      <c r="B49" s="27" t="s">
        <v>61</v>
      </c>
      <c r="C49" s="27"/>
      <c r="D49" s="66">
        <v>0</v>
      </c>
      <c r="E49" s="66">
        <f>SUM(E24+E26)</f>
        <v>10059.11</v>
      </c>
      <c r="F49" s="66">
        <f>SUM(F24+F26)</f>
        <v>18311.41</v>
      </c>
      <c r="G49" s="98">
        <f>SUM(G24+G26)</f>
        <v>49163.41</v>
      </c>
      <c r="H49" s="66">
        <v>0</v>
      </c>
      <c r="I49" s="66">
        <v>0</v>
      </c>
      <c r="J49" s="66">
        <v>0</v>
      </c>
      <c r="K49" s="30">
        <v>0</v>
      </c>
      <c r="L49" s="77">
        <f>SUM(D49:K49)</f>
        <v>77533.930000000008</v>
      </c>
    </row>
    <row r="50" spans="1:12" ht="13" x14ac:dyDescent="0.3">
      <c r="A50" s="26"/>
      <c r="D50" s="67"/>
      <c r="E50" s="67"/>
      <c r="F50" s="67"/>
      <c r="G50" s="67"/>
      <c r="H50" s="67"/>
      <c r="I50" s="67"/>
      <c r="J50" s="67"/>
    </row>
    <row r="52" spans="1:12" x14ac:dyDescent="0.25">
      <c r="B52" s="2"/>
      <c r="C52" s="2"/>
      <c r="D52" s="2"/>
    </row>
  </sheetData>
  <mergeCells count="12">
    <mergeCell ref="C4:F4"/>
    <mergeCell ref="A4:B4"/>
    <mergeCell ref="D46:K46"/>
    <mergeCell ref="L46:L47"/>
    <mergeCell ref="A45:B45"/>
    <mergeCell ref="L14:N14"/>
    <mergeCell ref="B16:C16"/>
    <mergeCell ref="A43:C43"/>
    <mergeCell ref="A33:C33"/>
    <mergeCell ref="A5:C5"/>
    <mergeCell ref="A6:C6"/>
    <mergeCell ref="A7:F7"/>
  </mergeCells>
  <phoneticPr fontId="2" type="noConversion"/>
  <pageMargins left="0.74803149606299213" right="0.74803149606299213" top="0.98425196850393704" bottom="0.98425196850393704" header="0.51181102362204722" footer="0.51181102362204722"/>
  <pageSetup paperSize="9" scale="41" fitToHeight="3" orientation="landscape" r:id="rId1"/>
  <headerFooter alignWithMargins="0"/>
  <ignoredErrors>
    <ignoredError sqref="A17" twoDigitTextYear="1"/>
    <ignoredError sqref="M28" formulaRange="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299446B9697D94391F8E0B40B3D5BC9" ma:contentTypeVersion="14" ma:contentTypeDescription="Loo uus dokument" ma:contentTypeScope="" ma:versionID="83482afd6936d26bd53f74ef6fdfff95">
  <xsd:schema xmlns:xsd="http://www.w3.org/2001/XMLSchema" xmlns:xs="http://www.w3.org/2001/XMLSchema" xmlns:p="http://schemas.microsoft.com/office/2006/metadata/properties" xmlns:ns2="72b7e1b3-456c-488c-9488-1b083c4ddabe" xmlns:ns3="194cedfd-18b6-416b-a27a-1daa6530c4f3" targetNamespace="http://schemas.microsoft.com/office/2006/metadata/properties" ma:root="true" ma:fieldsID="0e22c4df704815104141a557ae1bcb8e" ns2:_="" ns3:_="">
    <xsd:import namespace="72b7e1b3-456c-488c-9488-1b083c4ddabe"/>
    <xsd:import namespace="194cedfd-18b6-416b-a27a-1daa6530c4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7e1b3-456c-488c-9488-1b083c4dd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4cedfd-18b6-416b-a27a-1daa6530c4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c4e161c-a680-4b20-b070-f39e35dce383}" ma:internalName="TaxCatchAll" ma:showField="CatchAllData" ma:web="194cedfd-18b6-416b-a27a-1daa6530c4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194cedfd-18b6-416b-a27a-1daa6530c4f3" xsi:nil="true"/>
    <lcf76f155ced4ddcb4097134ff3c332f xmlns="72b7e1b3-456c-488c-9488-1b083c4ddabe">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A19C1-E2FE-49E4-A7FF-B3C748EF7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7e1b3-456c-488c-9488-1b083c4ddabe"/>
    <ds:schemaRef ds:uri="194cedfd-18b6-416b-a27a-1daa6530c4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4E3D32-851D-4E09-BEE2-E5D28EC046B9}">
  <ds:schemaRefs>
    <ds:schemaRef ds:uri="http://schemas.microsoft.com/office/2006/metadata/longProperties"/>
  </ds:schemaRefs>
</ds:datastoreItem>
</file>

<file path=customXml/itemProps3.xml><?xml version="1.0" encoding="utf-8"?>
<ds:datastoreItem xmlns:ds="http://schemas.openxmlformats.org/officeDocument/2006/customXml" ds:itemID="{7EF61D64-48D8-46A6-854D-3DC8DA119788}">
  <ds:schemaRefs>
    <ds:schemaRef ds:uri="http://schemas.microsoft.com/office/2006/metadata/properties"/>
    <ds:schemaRef ds:uri="http://schemas.microsoft.com/office/infopath/2007/PartnerControls"/>
    <ds:schemaRef ds:uri="194cedfd-18b6-416b-a27a-1daa6530c4f3"/>
    <ds:schemaRef ds:uri="72b7e1b3-456c-488c-9488-1b083c4ddabe"/>
  </ds:schemaRefs>
</ds:datastoreItem>
</file>

<file path=customXml/itemProps4.xml><?xml version="1.0" encoding="utf-8"?>
<ds:datastoreItem xmlns:ds="http://schemas.openxmlformats.org/officeDocument/2006/customXml" ds:itemID="{6309B054-2BB5-4890-A65A-455F72A239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tegevuskava ja eelarve</vt:lpstr>
    </vt:vector>
  </TitlesOfParts>
  <Manager/>
  <Company>Sotsiaalministeerium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katrin.soopalu</dc:creator>
  <cp:keywords/>
  <dc:description/>
  <cp:lastModifiedBy>Külvi Noor - JUSTDIGI</cp:lastModifiedBy>
  <cp:revision/>
  <dcterms:created xsi:type="dcterms:W3CDTF">2008-10-09T12:25:50Z</dcterms:created>
  <dcterms:modified xsi:type="dcterms:W3CDTF">2025-12-12T12:48:01Z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play_urn:schemas-microsoft-com:office:office#Editor">
    <vt:lpwstr>Terje Smitt</vt:lpwstr>
  </property>
  <property fmtid="{D5CDD505-2E9C-101B-9397-08002B2CF9AE}" pid="4" name="Order">
    <vt:lpwstr>23200.0000000000</vt:lpwstr>
  </property>
  <property fmtid="{D5CDD505-2E9C-101B-9397-08002B2CF9AE}" pid="5" name="display_urn:schemas-microsoft-com:office:office#Author">
    <vt:lpwstr>Terje Smitt</vt:lpwstr>
  </property>
  <property fmtid="{D5CDD505-2E9C-101B-9397-08002B2CF9AE}" pid="6" name="TaxCatchAll">
    <vt:lpwstr/>
  </property>
  <property fmtid="{D5CDD505-2E9C-101B-9397-08002B2CF9AE}" pid="7" name="lcf76f155ced4ddcb4097134ff3c332f">
    <vt:lpwstr/>
  </property>
  <property fmtid="{D5CDD505-2E9C-101B-9397-08002B2CF9AE}" pid="8" name="ContentTypeId">
    <vt:lpwstr>0x010100E299446B9697D94391F8E0B40B3D5BC9</vt:lpwstr>
  </property>
  <property fmtid="{D5CDD505-2E9C-101B-9397-08002B2CF9AE}" pid="9" name="MSIP_Label_defa4170-0d19-0005-0004-bc88714345d2_Enabled">
    <vt:lpwstr>true</vt:lpwstr>
  </property>
  <property fmtid="{D5CDD505-2E9C-101B-9397-08002B2CF9AE}" pid="10" name="MSIP_Label_defa4170-0d19-0005-0004-bc88714345d2_SetDate">
    <vt:lpwstr>2025-05-27T08:43:38Z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8fe098d2-428d-4bd4-9803-7195fe96f0e2</vt:lpwstr>
  </property>
  <property fmtid="{D5CDD505-2E9C-101B-9397-08002B2CF9AE}" pid="14" name="MSIP_Label_defa4170-0d19-0005-0004-bc88714345d2_ActionId">
    <vt:lpwstr>2959cd54-337b-4e20-bea3-dff220b1d9f4</vt:lpwstr>
  </property>
  <property fmtid="{D5CDD505-2E9C-101B-9397-08002B2CF9AE}" pid="15" name="MSIP_Label_defa4170-0d19-0005-0004-bc88714345d2_ContentBits">
    <vt:lpwstr>0</vt:lpwstr>
  </property>
  <property fmtid="{D5CDD505-2E9C-101B-9397-08002B2CF9AE}" pid="16" name="MSIP_Label_defa4170-0d19-0005-0004-bc88714345d2_Tag">
    <vt:lpwstr>10, 3, 0, 2</vt:lpwstr>
  </property>
  <property fmtid="{D5CDD505-2E9C-101B-9397-08002B2CF9AE}" pid="17" name="MediaServiceImageTags">
    <vt:lpwstr/>
  </property>
</Properties>
</file>